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Рішення сесій 2020 рік на 2024 рік\сімдесят четверта сесія від 20.08.2026\"/>
    </mc:Choice>
  </mc:AlternateContent>
  <xr:revisionPtr revIDLastSave="0" documentId="8_{5D93E71D-EF0F-4DB6-B78F-1BB2EEE9BFB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розрахунок" sheetId="1" r:id="rId1"/>
  </sheets>
  <definedNames>
    <definedName name="_xlnm.Print_Area" localSheetId="0">розрахунок!$A$1:$AB$39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7" i="1" l="1"/>
  <c r="AA12" i="1" l="1"/>
  <c r="H19" i="1" l="1"/>
  <c r="H32" i="1"/>
  <c r="Z29" i="1" l="1"/>
  <c r="AA29" i="1" s="1"/>
  <c r="AA14" i="1"/>
  <c r="AA13" i="1"/>
  <c r="T13" i="1"/>
  <c r="T14" i="1"/>
  <c r="J13" i="1"/>
  <c r="J14" i="1"/>
  <c r="V14" i="1" l="1"/>
  <c r="Z14" i="1" s="1"/>
  <c r="V13" i="1"/>
  <c r="Z13" i="1" s="1"/>
  <c r="U33" i="1"/>
  <c r="U30" i="1"/>
  <c r="Y16" i="1" l="1"/>
  <c r="X16" i="1"/>
  <c r="T16" i="1"/>
  <c r="J16" i="1"/>
  <c r="V16" i="1" l="1"/>
  <c r="Z16" i="1" s="1"/>
  <c r="AA16" i="1" s="1"/>
  <c r="R27" i="1" l="1"/>
  <c r="P27" i="1"/>
  <c r="E30" i="1" l="1"/>
  <c r="E33" i="1" s="1"/>
  <c r="R30" i="1"/>
  <c r="D27" i="1"/>
  <c r="D30" i="1" s="1"/>
  <c r="Y11" i="1" l="1"/>
  <c r="Y15" i="1"/>
  <c r="Y17" i="1"/>
  <c r="Y18" i="1"/>
  <c r="Y20" i="1"/>
  <c r="Y21" i="1"/>
  <c r="Y22" i="1"/>
  <c r="Y25" i="1"/>
  <c r="Y10" i="1"/>
  <c r="X11" i="1"/>
  <c r="X15" i="1"/>
  <c r="X17" i="1"/>
  <c r="X18" i="1"/>
  <c r="X20" i="1"/>
  <c r="X21" i="1"/>
  <c r="X22" i="1"/>
  <c r="X25" i="1"/>
  <c r="X10" i="1"/>
  <c r="X27" i="1" l="1"/>
  <c r="X30" i="1" s="1"/>
  <c r="Y27" i="1"/>
  <c r="N10" i="1"/>
  <c r="Y30" i="1" l="1"/>
  <c r="Y33" i="1" s="1"/>
  <c r="V10" i="1"/>
  <c r="Z10" i="1" s="1"/>
  <c r="AA10" i="1" s="1"/>
  <c r="N27" i="1"/>
  <c r="C27" i="1" l="1"/>
  <c r="C30" i="1" s="1"/>
  <c r="T25" i="1" l="1"/>
  <c r="V25" i="1" s="1"/>
  <c r="Z25" i="1" l="1"/>
  <c r="AA25" i="1" s="1"/>
  <c r="J18" i="1"/>
  <c r="AA24" i="1" l="1"/>
  <c r="T21" i="1" l="1"/>
  <c r="V21" i="1" s="1"/>
  <c r="Z21" i="1" l="1"/>
  <c r="AA21" i="1" s="1"/>
  <c r="T23" i="1" l="1"/>
  <c r="V23" i="1" s="1"/>
  <c r="Z23" i="1" s="1"/>
  <c r="AA23" i="1" s="1"/>
  <c r="T19" i="1" l="1"/>
  <c r="V19" i="1" s="1"/>
  <c r="Z19" i="1" s="1"/>
  <c r="AA19" i="1" s="1"/>
  <c r="X33" i="1" l="1"/>
  <c r="Z33" i="1" s="1"/>
  <c r="T22" i="1" l="1"/>
  <c r="V22" i="1" s="1"/>
  <c r="J20" i="1" l="1"/>
  <c r="T17" i="1" l="1"/>
  <c r="T18" i="1"/>
  <c r="V18" i="1" s="1"/>
  <c r="Z18" i="1" s="1"/>
  <c r="AA18" i="1" s="1"/>
  <c r="T20" i="1"/>
  <c r="T11" i="1"/>
  <c r="V20" i="1" l="1"/>
  <c r="J17" i="1"/>
  <c r="V17" i="1" s="1"/>
  <c r="Z17" i="1" s="1"/>
  <c r="AA17" i="1" s="1"/>
  <c r="J15" i="1"/>
  <c r="J11" i="1"/>
  <c r="J27" i="1" l="1"/>
  <c r="Z20" i="1"/>
  <c r="AA20" i="1" s="1"/>
  <c r="V11" i="1"/>
  <c r="J30" i="1" l="1"/>
  <c r="J32" i="1" s="1"/>
  <c r="Z11" i="1"/>
  <c r="AA11" i="1" s="1"/>
  <c r="V28" i="1"/>
  <c r="Z28" i="1" s="1"/>
  <c r="Z22" i="1" l="1"/>
  <c r="AA22" i="1" s="1"/>
  <c r="W10" i="1" l="1"/>
  <c r="T15" i="1"/>
  <c r="T27" i="1" s="1"/>
  <c r="T30" i="1" l="1"/>
  <c r="T32" i="1" s="1"/>
  <c r="Z32" i="1" s="1"/>
  <c r="V15" i="1"/>
  <c r="V27" i="1" s="1"/>
  <c r="V30" i="1" s="1"/>
  <c r="Z15" i="1" l="1"/>
  <c r="AA15" i="1" s="1"/>
  <c r="AA27" i="1" l="1"/>
  <c r="AA30" i="1" s="1"/>
  <c r="Z27" i="1"/>
  <c r="Z30" i="1" s="1"/>
  <c r="F27" i="1" l="1"/>
  <c r="F30" i="1" l="1"/>
  <c r="O30" i="1"/>
  <c r="L27" i="1" l="1"/>
  <c r="L30" i="1" l="1"/>
  <c r="W27" i="1"/>
  <c r="W30" i="1" l="1"/>
  <c r="P30" i="1"/>
</calcChain>
</file>

<file path=xl/sharedStrings.xml><?xml version="1.0" encoding="utf-8"?>
<sst xmlns="http://schemas.openxmlformats.org/spreadsheetml/2006/main" count="86" uniqueCount="65">
  <si>
    <t>№ з/п</t>
  </si>
  <si>
    <t>Найменування посад</t>
  </si>
  <si>
    <t>%</t>
  </si>
  <si>
    <t>Доплата за використання в роботі деззасобів</t>
  </si>
  <si>
    <t>Надбавки та доплати</t>
  </si>
  <si>
    <t>К-ть фактично зайнятих ставок</t>
  </si>
  <si>
    <t>грн.</t>
  </si>
  <si>
    <t>К-ть ставок згідно штатного розпису</t>
  </si>
  <si>
    <t>Премія до дня медичного працівника, грн.</t>
  </si>
  <si>
    <t>Фонд оплати праці на рік, грн.</t>
  </si>
  <si>
    <t>Нарахування на оплату праці, грн.</t>
  </si>
  <si>
    <t>Головний бухгалтер</t>
  </si>
  <si>
    <t>Розрахунок</t>
  </si>
  <si>
    <t>Директор</t>
  </si>
  <si>
    <t>Фельдшер-лаборант</t>
  </si>
  <si>
    <t>Водій</t>
  </si>
  <si>
    <t>Разом амбулаторія</t>
  </si>
  <si>
    <t>Наталія КІХТЕНКО</t>
  </si>
  <si>
    <t>Таблиця № 6</t>
  </si>
  <si>
    <t>ПІП особи, яка займає дану посаду</t>
  </si>
  <si>
    <t>Кіхтенко Н.А.</t>
  </si>
  <si>
    <t>Брень В.Ф.</t>
  </si>
  <si>
    <t>Барбіна Ю.С.</t>
  </si>
  <si>
    <t>Тверезовська В.В.</t>
  </si>
  <si>
    <t>Опалювач</t>
  </si>
  <si>
    <t>Зарплата по договору ЦПХ</t>
  </si>
  <si>
    <t>Андріяш С.Я.</t>
  </si>
  <si>
    <t>Премія працівникам КНП</t>
  </si>
  <si>
    <t>Матеріальна допомога на оздоровлення</t>
  </si>
  <si>
    <t xml:space="preserve">Премія керівнику КНП </t>
  </si>
  <si>
    <t>Стрельченко В.Л.</t>
  </si>
  <si>
    <t>Тверезовський М.Л.</t>
  </si>
  <si>
    <t xml:space="preserve">Посадовий оклад згідно штатного розпису, грн     </t>
  </si>
  <si>
    <t xml:space="preserve">Посадовий оклад згідно штатного розпису, грн   </t>
  </si>
  <si>
    <t>Фонд оплати праці на місяць, грн</t>
  </si>
  <si>
    <t xml:space="preserve">Фонд оплати праці на місяць, грн </t>
  </si>
  <si>
    <t>Шикула Н.О.</t>
  </si>
  <si>
    <t>Кривогуз І.М.</t>
  </si>
  <si>
    <t xml:space="preserve">Робітник з обслуговування </t>
  </si>
  <si>
    <t>__________</t>
  </si>
  <si>
    <t>Молодша медична сестра</t>
  </si>
  <si>
    <t>Сестра медична</t>
  </si>
  <si>
    <t>Премія до ювілейної дати</t>
  </si>
  <si>
    <t>Надбавка за високі досягнення в праці МБ</t>
  </si>
  <si>
    <t>грн</t>
  </si>
  <si>
    <t>Місцевий бюджет</t>
  </si>
  <si>
    <t>НСЗУ</t>
  </si>
  <si>
    <t>у тому числі:</t>
  </si>
  <si>
    <t>Ольга ЦИБУЛЬНЯК</t>
  </si>
  <si>
    <t>Цибульняк О.О.</t>
  </si>
  <si>
    <t>Глущенко П.В.</t>
  </si>
  <si>
    <t>Психолог</t>
  </si>
  <si>
    <t>Вакансія</t>
  </si>
  <si>
    <t xml:space="preserve">Надбавка за високі досягнення в праці </t>
  </si>
  <si>
    <t>Фахівець із супроводу ветеранів і демобілізованих осіб</t>
  </si>
  <si>
    <t>Рееєстратор</t>
  </si>
  <si>
    <t>Старша медична сестра</t>
  </si>
  <si>
    <t>Державна субвенція</t>
  </si>
  <si>
    <t>Надбавка за особливий характер праці</t>
  </si>
  <si>
    <t>По договору ЦПХ</t>
  </si>
  <si>
    <t>Разом зп по КНП</t>
  </si>
  <si>
    <t xml:space="preserve">видатків на оплату праці  до фінансового плану КНП МСР "АЗМСМ Різдва Пресвятої Богородиці"на 2027 рік </t>
  </si>
  <si>
    <t>Цимбал Б.М.</t>
  </si>
  <si>
    <t>Дмитренко Н.О.</t>
  </si>
  <si>
    <t>Лікар загальної практики - сімейний лікар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</si>
</sst>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₴_-;\-* #,##0.00\ _₴_-;_-* &quot;-&quot;??\ _₴_-;_-@_-"/>
    <numFmt numFmtId="165" formatCode="0.0"/>
    <numFmt numFmtId="166" formatCode="_-* #,##0_-;\-* #,##0_-;_-* &quot;-&quot;??_-;_-@_-"/>
    <numFmt numFmtId="167" formatCode="0.000"/>
  </numFmts>
  <fonts count="10" x14ac:knownFonts="1"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9" fillId="0" borderId="0" applyFont="0" applyFill="0" applyBorder="0" applyAlignment="0" applyProtection="0"/>
  </cellStyleXfs>
  <cellXfs count="83">
    <xf numFmtId="0" fontId="0" fillId="0" borderId="0" xfId="0"/>
    <xf numFmtId="0" fontId="3" fillId="0" borderId="0" xfId="0" applyFont="1"/>
    <xf numFmtId="0" fontId="2" fillId="0" borderId="0" xfId="1" applyFont="1"/>
    <xf numFmtId="0" fontId="2" fillId="0" borderId="0" xfId="1" applyFont="1" applyAlignment="1">
      <alignment horizontal="right"/>
    </xf>
    <xf numFmtId="9" fontId="4" fillId="0" borderId="0" xfId="0" applyNumberFormat="1" applyFont="1" applyAlignment="1">
      <alignment horizontal="center"/>
    </xf>
    <xf numFmtId="4" fontId="3" fillId="0" borderId="0" xfId="0" applyNumberFormat="1" applyFont="1"/>
    <xf numFmtId="0" fontId="4" fillId="0" borderId="0" xfId="0" applyFont="1"/>
    <xf numFmtId="0" fontId="7" fillId="0" borderId="0" xfId="0" applyFont="1"/>
    <xf numFmtId="2" fontId="8" fillId="0" borderId="0" xfId="0" applyNumberFormat="1" applyFont="1"/>
    <xf numFmtId="0" fontId="8" fillId="0" borderId="0" xfId="0" applyFont="1"/>
    <xf numFmtId="0" fontId="8" fillId="0" borderId="0" xfId="0" applyFont="1" applyAlignment="1">
      <alignment horizontal="center"/>
    </xf>
    <xf numFmtId="3" fontId="3" fillId="0" borderId="0" xfId="0" applyNumberFormat="1" applyFont="1"/>
    <xf numFmtId="3" fontId="7" fillId="0" borderId="0" xfId="0" applyNumberFormat="1" applyFont="1"/>
    <xf numFmtId="4" fontId="4" fillId="0" borderId="0" xfId="0" applyNumberFormat="1" applyFont="1"/>
    <xf numFmtId="2" fontId="3" fillId="0" borderId="0" xfId="0" applyNumberFormat="1" applyFont="1"/>
    <xf numFmtId="2" fontId="4" fillId="0" borderId="0" xfId="0" applyNumberFormat="1" applyFont="1"/>
    <xf numFmtId="164" fontId="3" fillId="0" borderId="0" xfId="0" applyNumberFormat="1" applyFont="1"/>
    <xf numFmtId="3" fontId="8" fillId="0" borderId="0" xfId="0" applyNumberFormat="1" applyFont="1"/>
    <xf numFmtId="0" fontId="2" fillId="2" borderId="1" xfId="1" applyFont="1" applyFill="1" applyBorder="1" applyAlignment="1">
      <alignment horizontal="center"/>
    </xf>
    <xf numFmtId="0" fontId="2" fillId="0" borderId="1" xfId="1" applyFont="1" applyBorder="1"/>
    <xf numFmtId="1" fontId="2" fillId="0" borderId="1" xfId="1" applyNumberFormat="1" applyFont="1" applyBorder="1" applyAlignment="1">
      <alignment horizontal="center"/>
    </xf>
    <xf numFmtId="4" fontId="2" fillId="0" borderId="1" xfId="1" applyNumberFormat="1" applyFont="1" applyBorder="1" applyAlignment="1">
      <alignment horizontal="center"/>
    </xf>
    <xf numFmtId="3" fontId="2" fillId="0" borderId="1" xfId="1" applyNumberFormat="1" applyFont="1" applyBorder="1" applyAlignment="1">
      <alignment horizontal="center"/>
    </xf>
    <xf numFmtId="4" fontId="2" fillId="0" borderId="1" xfId="1" applyNumberFormat="1" applyFont="1" applyBorder="1"/>
    <xf numFmtId="4" fontId="2" fillId="3" borderId="1" xfId="1" applyNumberFormat="1" applyFont="1" applyFill="1" applyBorder="1" applyAlignment="1">
      <alignment horizontal="center"/>
    </xf>
    <xf numFmtId="4" fontId="3" fillId="2" borderId="1" xfId="0" applyNumberFormat="1" applyFont="1" applyFill="1" applyBorder="1"/>
    <xf numFmtId="4" fontId="3" fillId="4" borderId="1" xfId="0" applyNumberFormat="1" applyFont="1" applyFill="1" applyBorder="1"/>
    <xf numFmtId="0" fontId="3" fillId="0" borderId="1" xfId="0" applyFont="1" applyBorder="1"/>
    <xf numFmtId="165" fontId="2" fillId="0" borderId="1" xfId="1" applyNumberFormat="1" applyFont="1" applyBorder="1" applyAlignment="1">
      <alignment horizontal="center"/>
    </xf>
    <xf numFmtId="0" fontId="5" fillId="0" borderId="1" xfId="1" applyFont="1" applyBorder="1" applyAlignment="1">
      <alignment horizontal="left" wrapText="1"/>
    </xf>
    <xf numFmtId="3" fontId="5" fillId="0" borderId="1" xfId="1" applyNumberFormat="1" applyFont="1" applyBorder="1" applyAlignment="1">
      <alignment horizontal="center"/>
    </xf>
    <xf numFmtId="0" fontId="5" fillId="0" borderId="1" xfId="1" applyFont="1" applyBorder="1" applyAlignment="1">
      <alignment horizontal="center" wrapText="1"/>
    </xf>
    <xf numFmtId="1" fontId="5" fillId="0" borderId="1" xfId="1" applyNumberFormat="1" applyFont="1" applyBorder="1" applyAlignment="1">
      <alignment horizontal="center"/>
    </xf>
    <xf numFmtId="0" fontId="2" fillId="0" borderId="1" xfId="1" applyFont="1" applyBorder="1" applyAlignment="1">
      <alignment horizontal="left" wrapText="1"/>
    </xf>
    <xf numFmtId="2" fontId="2" fillId="0" borderId="1" xfId="1" applyNumberFormat="1" applyFont="1" applyBorder="1" applyAlignment="1">
      <alignment horizontal="center"/>
    </xf>
    <xf numFmtId="4" fontId="3" fillId="4" borderId="1" xfId="0" applyNumberFormat="1" applyFont="1" applyFill="1" applyBorder="1" applyAlignment="1">
      <alignment horizontal="center"/>
    </xf>
    <xf numFmtId="4" fontId="2" fillId="0" borderId="1" xfId="1" applyNumberFormat="1" applyFont="1" applyBorder="1" applyAlignment="1">
      <alignment horizontal="center" wrapText="1"/>
    </xf>
    <xf numFmtId="1" fontId="5" fillId="0" borderId="0" xfId="1" applyNumberFormat="1" applyFont="1" applyAlignment="1">
      <alignment horizontal="center"/>
    </xf>
    <xf numFmtId="3" fontId="5" fillId="0" borderId="0" xfId="1" applyNumberFormat="1" applyFont="1" applyAlignment="1">
      <alignment horizontal="center"/>
    </xf>
    <xf numFmtId="3" fontId="4" fillId="0" borderId="0" xfId="0" applyNumberFormat="1" applyFont="1"/>
    <xf numFmtId="0" fontId="4" fillId="0" borderId="0" xfId="0" applyFont="1" applyAlignment="1">
      <alignment horizontal="center"/>
    </xf>
    <xf numFmtId="3" fontId="5" fillId="2" borderId="1" xfId="1" applyNumberFormat="1" applyFont="1" applyFill="1" applyBorder="1" applyAlignment="1">
      <alignment horizontal="center" vertical="center"/>
    </xf>
    <xf numFmtId="3" fontId="5" fillId="0" borderId="1" xfId="1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6" fontId="4" fillId="0" borderId="1" xfId="2" applyNumberFormat="1" applyFont="1" applyBorder="1" applyAlignment="1">
      <alignment horizontal="center"/>
    </xf>
    <xf numFmtId="43" fontId="3" fillId="0" borderId="1" xfId="2" applyFont="1" applyBorder="1" applyAlignment="1"/>
    <xf numFmtId="3" fontId="5" fillId="0" borderId="0" xfId="1" applyNumberFormat="1" applyFont="1"/>
    <xf numFmtId="43" fontId="3" fillId="0" borderId="1" xfId="2" applyFont="1" applyBorder="1" applyAlignment="1">
      <alignment horizontal="center"/>
    </xf>
    <xf numFmtId="43" fontId="3" fillId="0" borderId="1" xfId="2" applyFont="1" applyBorder="1" applyAlignment="1">
      <alignment horizontal="left" vertical="top"/>
    </xf>
    <xf numFmtId="166" fontId="4" fillId="0" borderId="1" xfId="2" applyNumberFormat="1" applyFont="1" applyBorder="1" applyAlignment="1">
      <alignment horizontal="left" vertical="top"/>
    </xf>
    <xf numFmtId="164" fontId="3" fillId="0" borderId="0" xfId="0" applyNumberFormat="1" applyFont="1" applyAlignment="1">
      <alignment horizontal="center"/>
    </xf>
    <xf numFmtId="2" fontId="5" fillId="0" borderId="1" xfId="1" applyNumberFormat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/>
    </xf>
    <xf numFmtId="2" fontId="5" fillId="0" borderId="1" xfId="1" applyNumberFormat="1" applyFont="1" applyBorder="1" applyAlignment="1">
      <alignment horizontal="center"/>
    </xf>
    <xf numFmtId="0" fontId="2" fillId="0" borderId="1" xfId="1" applyFont="1" applyBorder="1" applyAlignment="1">
      <alignment wrapText="1"/>
    </xf>
    <xf numFmtId="0" fontId="2" fillId="2" borderId="2" xfId="1" applyFont="1" applyFill="1" applyBorder="1" applyAlignment="1">
      <alignment horizontal="center"/>
    </xf>
    <xf numFmtId="43" fontId="3" fillId="0" borderId="1" xfId="2" applyFont="1" applyBorder="1" applyAlignment="1">
      <alignment horizontal="left"/>
    </xf>
    <xf numFmtId="167" fontId="2" fillId="0" borderId="1" xfId="1" applyNumberFormat="1" applyFont="1" applyBorder="1" applyAlignment="1">
      <alignment horizontal="center"/>
    </xf>
    <xf numFmtId="165" fontId="5" fillId="0" borderId="1" xfId="1" applyNumberFormat="1" applyFont="1" applyBorder="1" applyAlignment="1">
      <alignment horizontal="center" vertical="center"/>
    </xf>
    <xf numFmtId="165" fontId="5" fillId="0" borderId="1" xfId="1" applyNumberFormat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5" fillId="0" borderId="0" xfId="1" applyFont="1" applyAlignment="1">
      <alignment horizontal="left" wrapText="1"/>
    </xf>
    <xf numFmtId="0" fontId="2" fillId="2" borderId="1" xfId="1" applyFont="1" applyFill="1" applyBorder="1"/>
    <xf numFmtId="4" fontId="2" fillId="2" borderId="1" xfId="1" applyNumberFormat="1" applyFont="1" applyFill="1" applyBorder="1" applyAlignment="1">
      <alignment horizontal="center"/>
    </xf>
    <xf numFmtId="3" fontId="5" fillId="2" borderId="1" xfId="1" applyNumberFormat="1" applyFont="1" applyFill="1" applyBorder="1" applyAlignment="1">
      <alignment horizontal="center"/>
    </xf>
    <xf numFmtId="0" fontId="6" fillId="0" borderId="0" xfId="1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1" applyFont="1" applyAlignment="1">
      <alignment horizontal="right"/>
    </xf>
    <xf numFmtId="0" fontId="3" fillId="0" borderId="0" xfId="0" applyFont="1" applyAlignment="1">
      <alignment horizontal="center"/>
    </xf>
    <xf numFmtId="0" fontId="2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textRotation="90" wrapText="1"/>
    </xf>
    <xf numFmtId="0" fontId="2" fillId="2" borderId="1" xfId="1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5" fillId="0" borderId="0" xfId="1" applyFont="1" applyAlignment="1">
      <alignment horizontal="center"/>
    </xf>
    <xf numFmtId="0" fontId="2" fillId="2" borderId="2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top" wrapText="1"/>
    </xf>
    <xf numFmtId="0" fontId="2" fillId="2" borderId="3" xfId="1" applyFont="1" applyFill="1" applyBorder="1" applyAlignment="1">
      <alignment horizontal="center" vertical="top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</cellXfs>
  <cellStyles count="3">
    <cellStyle name="Звичайний" xfId="0" builtinId="0"/>
    <cellStyle name="Обычный 2" xfId="1" xr:uid="{00000000-0005-0000-0000-000001000000}"/>
    <cellStyle name="Фінансови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43"/>
  <sheetViews>
    <sheetView tabSelected="1" view="pageBreakPreview" topLeftCell="C6" zoomScale="70" zoomScaleNormal="70" zoomScaleSheetLayoutView="70" workbookViewId="0">
      <selection activeCell="E34" sqref="E34"/>
    </sheetView>
  </sheetViews>
  <sheetFormatPr defaultColWidth="9.109375" defaultRowHeight="18" x14ac:dyDescent="0.35"/>
  <cols>
    <col min="1" max="1" width="5.44140625" style="1" customWidth="1"/>
    <col min="2" max="2" width="47.5546875" style="1" customWidth="1"/>
    <col min="3" max="3" width="9.44140625" style="1" customWidth="1"/>
    <col min="4" max="4" width="8.5546875" style="1" customWidth="1"/>
    <col min="5" max="5" width="18.44140625" style="1" customWidth="1"/>
    <col min="6" max="6" width="14.6640625" style="1" hidden="1" customWidth="1"/>
    <col min="7" max="7" width="8.109375" style="1" customWidth="1"/>
    <col min="8" max="8" width="13.77734375" style="1" customWidth="1"/>
    <col min="9" max="9" width="7.33203125" style="1" customWidth="1"/>
    <col min="10" max="10" width="11.88671875" style="1" customWidth="1"/>
    <col min="11" max="11" width="6.44140625" style="1" hidden="1" customWidth="1"/>
    <col min="12" max="12" width="10.33203125" style="1" hidden="1" customWidth="1"/>
    <col min="13" max="13" width="6.33203125" style="1" customWidth="1"/>
    <col min="14" max="14" width="13.5546875" style="1" customWidth="1"/>
    <col min="15" max="15" width="9.44140625" style="1" hidden="1" customWidth="1"/>
    <col min="16" max="17" width="10.6640625" style="1" hidden="1" customWidth="1"/>
    <col min="18" max="18" width="12.6640625" style="1" hidden="1" customWidth="1"/>
    <col min="19" max="19" width="6" style="1" customWidth="1"/>
    <col min="20" max="20" width="13.33203125" style="1" customWidth="1"/>
    <col min="21" max="21" width="13.6640625" style="1" customWidth="1"/>
    <col min="22" max="22" width="14.44140625" style="1" customWidth="1"/>
    <col min="23" max="23" width="16" style="1" hidden="1" customWidth="1"/>
    <col min="24" max="24" width="18.33203125" style="1" customWidth="1"/>
    <col min="25" max="25" width="15.5546875" style="1" customWidth="1"/>
    <col min="26" max="26" width="20" style="1" customWidth="1"/>
    <col min="27" max="27" width="16.6640625" style="1" customWidth="1"/>
    <col min="28" max="28" width="26.33203125" style="1" customWidth="1"/>
    <col min="29" max="29" width="16.44140625" style="1" customWidth="1"/>
    <col min="30" max="30" width="9.109375" style="1"/>
    <col min="31" max="31" width="13.6640625" style="1" customWidth="1"/>
    <col min="32" max="16384" width="9.109375" style="1"/>
  </cols>
  <sheetData>
    <row r="1" spans="1:29" x14ac:dyDescent="0.35">
      <c r="Y1" s="6" t="s">
        <v>18</v>
      </c>
    </row>
    <row r="2" spans="1:29" ht="20.399999999999999" x14ac:dyDescent="0.35">
      <c r="A2" s="66" t="s">
        <v>12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</row>
    <row r="3" spans="1:29" x14ac:dyDescent="0.35">
      <c r="A3" s="75" t="s">
        <v>61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</row>
    <row r="4" spans="1:29" ht="18.75" hidden="1" customHeight="1" x14ac:dyDescent="0.3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3"/>
      <c r="W4" s="3"/>
    </row>
    <row r="5" spans="1:29" ht="18.75" hidden="1" customHeight="1" x14ac:dyDescent="0.3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68"/>
      <c r="N5" s="68"/>
      <c r="O5" s="68"/>
      <c r="P5" s="68"/>
      <c r="Q5" s="68"/>
      <c r="R5" s="68"/>
      <c r="S5" s="68"/>
      <c r="T5" s="68"/>
      <c r="U5" s="68"/>
      <c r="V5" s="68"/>
      <c r="W5" s="3"/>
    </row>
    <row r="6" spans="1:29" x14ac:dyDescent="0.35">
      <c r="V6" s="4"/>
      <c r="W6" s="4"/>
      <c r="X6" s="4"/>
      <c r="Z6" s="69"/>
      <c r="AA6" s="69"/>
    </row>
    <row r="7" spans="1:29" ht="38.25" customHeight="1" x14ac:dyDescent="0.35">
      <c r="A7" s="70" t="s">
        <v>0</v>
      </c>
      <c r="B7" s="70" t="s">
        <v>1</v>
      </c>
      <c r="C7" s="71" t="s">
        <v>7</v>
      </c>
      <c r="D7" s="71" t="s">
        <v>5</v>
      </c>
      <c r="E7" s="70" t="s">
        <v>32</v>
      </c>
      <c r="F7" s="70" t="s">
        <v>33</v>
      </c>
      <c r="G7" s="70" t="s">
        <v>4</v>
      </c>
      <c r="H7" s="70"/>
      <c r="I7" s="70"/>
      <c r="J7" s="70"/>
      <c r="K7" s="70"/>
      <c r="L7" s="70"/>
      <c r="M7" s="70" t="s">
        <v>29</v>
      </c>
      <c r="N7" s="70"/>
      <c r="O7" s="70" t="s">
        <v>42</v>
      </c>
      <c r="P7" s="70"/>
      <c r="Q7" s="79" t="s">
        <v>58</v>
      </c>
      <c r="R7" s="80"/>
      <c r="S7" s="70" t="s">
        <v>27</v>
      </c>
      <c r="T7" s="76"/>
      <c r="U7" s="70" t="s">
        <v>25</v>
      </c>
      <c r="V7" s="70" t="s">
        <v>35</v>
      </c>
      <c r="W7" s="70" t="s">
        <v>34</v>
      </c>
      <c r="X7" s="70" t="s">
        <v>28</v>
      </c>
      <c r="Y7" s="70" t="s">
        <v>8</v>
      </c>
      <c r="Z7" s="70" t="s">
        <v>9</v>
      </c>
      <c r="AA7" s="70" t="s">
        <v>10</v>
      </c>
      <c r="AB7" s="73" t="s">
        <v>19</v>
      </c>
    </row>
    <row r="8" spans="1:29" ht="159" customHeight="1" x14ac:dyDescent="0.35">
      <c r="A8" s="70"/>
      <c r="B8" s="70"/>
      <c r="C8" s="71"/>
      <c r="D8" s="71"/>
      <c r="E8" s="70"/>
      <c r="F8" s="70"/>
      <c r="G8" s="72" t="s">
        <v>3</v>
      </c>
      <c r="H8" s="72"/>
      <c r="I8" s="77" t="s">
        <v>53</v>
      </c>
      <c r="J8" s="78"/>
      <c r="K8" s="77" t="s">
        <v>43</v>
      </c>
      <c r="L8" s="78"/>
      <c r="M8" s="70"/>
      <c r="N8" s="70"/>
      <c r="O8" s="70"/>
      <c r="P8" s="70"/>
      <c r="Q8" s="81"/>
      <c r="R8" s="82"/>
      <c r="S8" s="70"/>
      <c r="T8" s="76"/>
      <c r="U8" s="70"/>
      <c r="V8" s="70"/>
      <c r="W8" s="70"/>
      <c r="X8" s="70"/>
      <c r="Y8" s="70"/>
      <c r="Z8" s="70"/>
      <c r="AA8" s="70"/>
      <c r="AB8" s="73"/>
    </row>
    <row r="9" spans="1:29" ht="35.25" customHeight="1" x14ac:dyDescent="0.35">
      <c r="A9" s="70"/>
      <c r="B9" s="70"/>
      <c r="C9" s="71"/>
      <c r="D9" s="71"/>
      <c r="E9" s="70"/>
      <c r="F9" s="70"/>
      <c r="G9" s="18" t="s">
        <v>2</v>
      </c>
      <c r="H9" s="18" t="s">
        <v>6</v>
      </c>
      <c r="I9" s="18" t="s">
        <v>2</v>
      </c>
      <c r="J9" s="18" t="s">
        <v>44</v>
      </c>
      <c r="K9" s="18" t="s">
        <v>2</v>
      </c>
      <c r="L9" s="18" t="s">
        <v>6</v>
      </c>
      <c r="M9" s="18"/>
      <c r="N9" s="18" t="s">
        <v>6</v>
      </c>
      <c r="O9" s="18" t="s">
        <v>2</v>
      </c>
      <c r="P9" s="18" t="s">
        <v>6</v>
      </c>
      <c r="Q9" s="18"/>
      <c r="R9" s="18"/>
      <c r="S9" s="18" t="s">
        <v>2</v>
      </c>
      <c r="T9" s="56" t="s">
        <v>6</v>
      </c>
      <c r="U9" s="70"/>
      <c r="V9" s="70"/>
      <c r="W9" s="70"/>
      <c r="X9" s="70"/>
      <c r="Y9" s="70"/>
      <c r="Z9" s="70"/>
      <c r="AA9" s="70"/>
      <c r="AB9" s="73"/>
    </row>
    <row r="10" spans="1:29" x14ac:dyDescent="0.35">
      <c r="A10" s="52">
        <v>1</v>
      </c>
      <c r="B10" s="19" t="s">
        <v>13</v>
      </c>
      <c r="C10" s="20">
        <v>1</v>
      </c>
      <c r="D10" s="20">
        <v>1</v>
      </c>
      <c r="E10" s="21">
        <v>19500</v>
      </c>
      <c r="F10" s="21"/>
      <c r="G10" s="22"/>
      <c r="H10" s="21"/>
      <c r="I10" s="22"/>
      <c r="J10" s="21"/>
      <c r="K10" s="21"/>
      <c r="L10" s="23"/>
      <c r="M10" s="22">
        <v>50</v>
      </c>
      <c r="N10" s="21">
        <f>E10*50%</f>
        <v>9750</v>
      </c>
      <c r="O10" s="22"/>
      <c r="P10" s="21"/>
      <c r="Q10" s="21"/>
      <c r="R10" s="21"/>
      <c r="S10" s="22"/>
      <c r="T10" s="21"/>
      <c r="U10" s="21"/>
      <c r="V10" s="24">
        <f>(N10+L10+H10+E10+J10)</f>
        <v>29250</v>
      </c>
      <c r="W10" s="24">
        <f>F10+H10+L10+P10</f>
        <v>0</v>
      </c>
      <c r="X10" s="25">
        <f>E10</f>
        <v>19500</v>
      </c>
      <c r="Y10" s="25">
        <f>E10</f>
        <v>19500</v>
      </c>
      <c r="Z10" s="26">
        <f>V10*12+X10+Y10</f>
        <v>390000</v>
      </c>
      <c r="AA10" s="48">
        <f>Z10*22%</f>
        <v>85800</v>
      </c>
      <c r="AB10" s="27" t="s">
        <v>20</v>
      </c>
      <c r="AC10" s="14"/>
    </row>
    <row r="11" spans="1:29" x14ac:dyDescent="0.35">
      <c r="A11" s="52">
        <v>2</v>
      </c>
      <c r="B11" s="63" t="s">
        <v>64</v>
      </c>
      <c r="C11" s="20">
        <v>1</v>
      </c>
      <c r="D11" s="20">
        <v>1</v>
      </c>
      <c r="E11" s="21">
        <v>9600</v>
      </c>
      <c r="F11" s="21"/>
      <c r="G11" s="22"/>
      <c r="H11" s="21"/>
      <c r="I11" s="22">
        <v>50</v>
      </c>
      <c r="J11" s="21">
        <f>E11*I11%</f>
        <v>4800</v>
      </c>
      <c r="K11" s="22"/>
      <c r="L11" s="23"/>
      <c r="M11" s="22"/>
      <c r="N11" s="21"/>
      <c r="O11" s="22"/>
      <c r="P11" s="21"/>
      <c r="Q11" s="21"/>
      <c r="R11" s="21"/>
      <c r="S11" s="22">
        <v>70</v>
      </c>
      <c r="T11" s="21">
        <f>E11*S11%</f>
        <v>6720</v>
      </c>
      <c r="U11" s="21"/>
      <c r="V11" s="24">
        <f>E11+L11+T11+J11</f>
        <v>21120</v>
      </c>
      <c r="W11" s="24"/>
      <c r="X11" s="25">
        <f t="shared" ref="X11:X25" si="0">E11</f>
        <v>9600</v>
      </c>
      <c r="Y11" s="25">
        <f t="shared" ref="Y11:Y25" si="1">E11</f>
        <v>9600</v>
      </c>
      <c r="Z11" s="26">
        <f>V11*12+X11+Y11</f>
        <v>272640</v>
      </c>
      <c r="AA11" s="48">
        <f>Z11*8.41%+0.98</f>
        <v>22930.004000000001</v>
      </c>
      <c r="AB11" s="27" t="s">
        <v>21</v>
      </c>
      <c r="AC11" s="14"/>
    </row>
    <row r="12" spans="1:29" x14ac:dyDescent="0.35">
      <c r="A12" s="52">
        <v>3</v>
      </c>
      <c r="B12" s="63" t="s">
        <v>64</v>
      </c>
      <c r="C12" s="20">
        <v>1</v>
      </c>
      <c r="D12" s="58">
        <v>0.625</v>
      </c>
      <c r="E12" s="21"/>
      <c r="F12" s="21"/>
      <c r="G12" s="22"/>
      <c r="H12" s="21"/>
      <c r="I12" s="22"/>
      <c r="J12" s="21"/>
      <c r="K12" s="22"/>
      <c r="L12" s="23"/>
      <c r="M12" s="22"/>
      <c r="N12" s="21"/>
      <c r="O12" s="22"/>
      <c r="P12" s="21"/>
      <c r="Q12" s="21"/>
      <c r="R12" s="21"/>
      <c r="S12" s="22"/>
      <c r="T12" s="21"/>
      <c r="U12" s="21"/>
      <c r="V12" s="24"/>
      <c r="W12" s="24"/>
      <c r="X12" s="25"/>
      <c r="Y12" s="25"/>
      <c r="Z12" s="26"/>
      <c r="AA12" s="48">
        <f t="shared" ref="AA12" si="2">X12*22%</f>
        <v>0</v>
      </c>
      <c r="AB12" s="27" t="s">
        <v>37</v>
      </c>
      <c r="AC12" s="14"/>
    </row>
    <row r="13" spans="1:29" x14ac:dyDescent="0.35">
      <c r="A13" s="52">
        <v>4</v>
      </c>
      <c r="B13" s="63" t="s">
        <v>64</v>
      </c>
      <c r="C13" s="58"/>
      <c r="D13" s="58">
        <v>0.125</v>
      </c>
      <c r="E13" s="21">
        <v>1200</v>
      </c>
      <c r="F13" s="21"/>
      <c r="G13" s="22"/>
      <c r="H13" s="21"/>
      <c r="I13" s="22">
        <v>50</v>
      </c>
      <c r="J13" s="21">
        <f t="shared" ref="J13:J14" si="3">E13*I13%</f>
        <v>600</v>
      </c>
      <c r="K13" s="22"/>
      <c r="L13" s="23"/>
      <c r="M13" s="22"/>
      <c r="N13" s="21"/>
      <c r="O13" s="22"/>
      <c r="P13" s="21"/>
      <c r="Q13" s="21"/>
      <c r="R13" s="21"/>
      <c r="S13" s="22">
        <v>60</v>
      </c>
      <c r="T13" s="21">
        <f t="shared" ref="T13:T14" si="4">E13*S13%</f>
        <v>720</v>
      </c>
      <c r="U13" s="21"/>
      <c r="V13" s="24">
        <f t="shared" ref="V13:V14" si="5">E13+L13+T13+J13</f>
        <v>2520</v>
      </c>
      <c r="W13" s="24"/>
      <c r="X13" s="25"/>
      <c r="Y13" s="25"/>
      <c r="Z13" s="26">
        <f>V13*12+X13+Y13</f>
        <v>30240</v>
      </c>
      <c r="AA13" s="48">
        <f>25201.44+0.56</f>
        <v>25202</v>
      </c>
      <c r="AB13" s="27" t="s">
        <v>62</v>
      </c>
      <c r="AC13" s="14"/>
    </row>
    <row r="14" spans="1:29" x14ac:dyDescent="0.35">
      <c r="A14" s="52">
        <v>5</v>
      </c>
      <c r="B14" s="63" t="s">
        <v>64</v>
      </c>
      <c r="C14" s="34"/>
      <c r="D14" s="34">
        <v>0.25</v>
      </c>
      <c r="E14" s="21">
        <v>2400</v>
      </c>
      <c r="F14" s="21"/>
      <c r="G14" s="22"/>
      <c r="H14" s="21"/>
      <c r="I14" s="22">
        <v>50</v>
      </c>
      <c r="J14" s="21">
        <f t="shared" si="3"/>
        <v>1200</v>
      </c>
      <c r="K14" s="22"/>
      <c r="L14" s="23"/>
      <c r="M14" s="22"/>
      <c r="N14" s="21"/>
      <c r="O14" s="22"/>
      <c r="P14" s="21"/>
      <c r="Q14" s="21"/>
      <c r="R14" s="21"/>
      <c r="S14" s="22">
        <v>60</v>
      </c>
      <c r="T14" s="21">
        <f t="shared" si="4"/>
        <v>1440</v>
      </c>
      <c r="U14" s="21"/>
      <c r="V14" s="24">
        <f t="shared" si="5"/>
        <v>5040</v>
      </c>
      <c r="W14" s="24"/>
      <c r="X14" s="25"/>
      <c r="Y14" s="25"/>
      <c r="Z14" s="26">
        <f t="shared" ref="Z14" si="6">V14*12+X14+Y14</f>
        <v>60480</v>
      </c>
      <c r="AA14" s="48">
        <f>25201.44+0.56</f>
        <v>25202</v>
      </c>
      <c r="AB14" s="27" t="s">
        <v>63</v>
      </c>
      <c r="AC14" s="14"/>
    </row>
    <row r="15" spans="1:29" x14ac:dyDescent="0.35">
      <c r="A15" s="52">
        <v>6</v>
      </c>
      <c r="B15" s="19" t="s">
        <v>56</v>
      </c>
      <c r="C15" s="20">
        <v>1</v>
      </c>
      <c r="D15" s="20">
        <v>1</v>
      </c>
      <c r="E15" s="21">
        <v>7200</v>
      </c>
      <c r="F15" s="21"/>
      <c r="G15" s="22"/>
      <c r="H15" s="21"/>
      <c r="I15" s="22">
        <v>50</v>
      </c>
      <c r="J15" s="21">
        <f>E15*I15%</f>
        <v>3600</v>
      </c>
      <c r="K15" s="22"/>
      <c r="L15" s="23"/>
      <c r="M15" s="22"/>
      <c r="N15" s="21"/>
      <c r="O15" s="22"/>
      <c r="P15" s="21"/>
      <c r="Q15" s="21"/>
      <c r="R15" s="21"/>
      <c r="S15" s="22">
        <v>70</v>
      </c>
      <c r="T15" s="21">
        <f t="shared" ref="T15:T21" si="7">E15*S15%</f>
        <v>5040</v>
      </c>
      <c r="U15" s="21"/>
      <c r="V15" s="24">
        <f>E15+L15+T15+J15</f>
        <v>15840</v>
      </c>
      <c r="W15" s="24"/>
      <c r="X15" s="25">
        <f t="shared" si="0"/>
        <v>7200</v>
      </c>
      <c r="Y15" s="25">
        <f t="shared" si="1"/>
        <v>7200</v>
      </c>
      <c r="Z15" s="26">
        <f t="shared" ref="Z15:Z21" si="8">V15*12+X15+Y15</f>
        <v>204480</v>
      </c>
      <c r="AA15" s="48">
        <f>Z15*22%+0.4</f>
        <v>44986</v>
      </c>
      <c r="AB15" s="27" t="s">
        <v>22</v>
      </c>
      <c r="AC15" s="7"/>
    </row>
    <row r="16" spans="1:29" x14ac:dyDescent="0.35">
      <c r="A16" s="52">
        <v>7</v>
      </c>
      <c r="B16" s="19" t="s">
        <v>41</v>
      </c>
      <c r="C16" s="20">
        <v>1</v>
      </c>
      <c r="D16" s="20">
        <v>1</v>
      </c>
      <c r="E16" s="21">
        <v>7140</v>
      </c>
      <c r="F16" s="21"/>
      <c r="G16" s="22"/>
      <c r="H16" s="21"/>
      <c r="I16" s="22">
        <v>50</v>
      </c>
      <c r="J16" s="21">
        <f>E16*I16%</f>
        <v>3570</v>
      </c>
      <c r="K16" s="22"/>
      <c r="L16" s="23"/>
      <c r="M16" s="22"/>
      <c r="N16" s="21"/>
      <c r="O16" s="22"/>
      <c r="P16" s="21"/>
      <c r="Q16" s="21"/>
      <c r="R16" s="21"/>
      <c r="S16" s="22">
        <v>70</v>
      </c>
      <c r="T16" s="21">
        <f t="shared" si="7"/>
        <v>4998</v>
      </c>
      <c r="U16" s="21"/>
      <c r="V16" s="24">
        <f>E16+L16+T16+J16</f>
        <v>15708</v>
      </c>
      <c r="W16" s="24"/>
      <c r="X16" s="25">
        <f>E16</f>
        <v>7140</v>
      </c>
      <c r="Y16" s="25">
        <f t="shared" si="1"/>
        <v>7140</v>
      </c>
      <c r="Z16" s="26">
        <f t="shared" si="8"/>
        <v>202776</v>
      </c>
      <c r="AA16" s="48">
        <f>Z16*22%+0.28</f>
        <v>44611</v>
      </c>
      <c r="AB16" s="27" t="s">
        <v>26</v>
      </c>
      <c r="AC16" s="14"/>
    </row>
    <row r="17" spans="1:29" x14ac:dyDescent="0.35">
      <c r="A17" s="52">
        <v>8</v>
      </c>
      <c r="B17" s="19" t="s">
        <v>41</v>
      </c>
      <c r="C17" s="20">
        <v>1</v>
      </c>
      <c r="D17" s="20">
        <v>1</v>
      </c>
      <c r="E17" s="21">
        <v>7140</v>
      </c>
      <c r="F17" s="21"/>
      <c r="G17" s="22"/>
      <c r="H17" s="21"/>
      <c r="I17" s="22">
        <v>50</v>
      </c>
      <c r="J17" s="21">
        <f>E17*I17%</f>
        <v>3570</v>
      </c>
      <c r="K17" s="22"/>
      <c r="L17" s="23"/>
      <c r="M17" s="22"/>
      <c r="N17" s="21"/>
      <c r="O17" s="22"/>
      <c r="P17" s="21"/>
      <c r="Q17" s="21"/>
      <c r="R17" s="21"/>
      <c r="S17" s="22">
        <v>70</v>
      </c>
      <c r="T17" s="21">
        <f t="shared" si="7"/>
        <v>4998</v>
      </c>
      <c r="U17" s="21"/>
      <c r="V17" s="24">
        <f>E17+L17+T17+J17</f>
        <v>15708</v>
      </c>
      <c r="W17" s="24"/>
      <c r="X17" s="25">
        <f t="shared" si="0"/>
        <v>7140</v>
      </c>
      <c r="Y17" s="25">
        <f t="shared" si="1"/>
        <v>7140</v>
      </c>
      <c r="Z17" s="26">
        <f t="shared" si="8"/>
        <v>202776</v>
      </c>
      <c r="AA17" s="48">
        <f>Z17*22%+0.28</f>
        <v>44611</v>
      </c>
      <c r="AB17" s="27" t="s">
        <v>30</v>
      </c>
      <c r="AC17" s="14"/>
    </row>
    <row r="18" spans="1:29" x14ac:dyDescent="0.35">
      <c r="A18" s="52">
        <v>9</v>
      </c>
      <c r="B18" s="19" t="s">
        <v>14</v>
      </c>
      <c r="C18" s="20">
        <v>1</v>
      </c>
      <c r="D18" s="20">
        <v>1</v>
      </c>
      <c r="E18" s="21">
        <v>7140</v>
      </c>
      <c r="F18" s="21"/>
      <c r="G18" s="22"/>
      <c r="H18" s="21"/>
      <c r="I18" s="22">
        <v>50</v>
      </c>
      <c r="J18" s="21">
        <f>E18*I18%</f>
        <v>3570</v>
      </c>
      <c r="K18" s="22"/>
      <c r="L18" s="23"/>
      <c r="M18" s="22"/>
      <c r="N18" s="21"/>
      <c r="O18" s="22"/>
      <c r="P18" s="21"/>
      <c r="Q18" s="21"/>
      <c r="R18" s="21"/>
      <c r="S18" s="22">
        <v>70</v>
      </c>
      <c r="T18" s="21">
        <f t="shared" si="7"/>
        <v>4998</v>
      </c>
      <c r="U18" s="21"/>
      <c r="V18" s="24">
        <f>E18+T18+L18+J18</f>
        <v>15708</v>
      </c>
      <c r="W18" s="24"/>
      <c r="X18" s="25">
        <f t="shared" si="0"/>
        <v>7140</v>
      </c>
      <c r="Y18" s="25">
        <f t="shared" si="1"/>
        <v>7140</v>
      </c>
      <c r="Z18" s="26">
        <f t="shared" si="8"/>
        <v>202776</v>
      </c>
      <c r="AA18" s="48">
        <f>Z18*22%+0.28</f>
        <v>44611</v>
      </c>
      <c r="AB18" s="27" t="s">
        <v>36</v>
      </c>
      <c r="AC18" s="14"/>
    </row>
    <row r="19" spans="1:29" x14ac:dyDescent="0.35">
      <c r="A19" s="52">
        <v>10</v>
      </c>
      <c r="B19" s="19" t="s">
        <v>40</v>
      </c>
      <c r="C19" s="28">
        <v>0.5</v>
      </c>
      <c r="D19" s="28"/>
      <c r="E19" s="21">
        <v>3250</v>
      </c>
      <c r="F19" s="21"/>
      <c r="G19" s="22">
        <v>10</v>
      </c>
      <c r="H19" s="22">
        <f>G19%*E19</f>
        <v>325</v>
      </c>
      <c r="I19" s="22"/>
      <c r="J19" s="21"/>
      <c r="K19" s="22"/>
      <c r="L19" s="23"/>
      <c r="M19" s="22"/>
      <c r="N19" s="21"/>
      <c r="O19" s="22"/>
      <c r="P19" s="21"/>
      <c r="Q19" s="21"/>
      <c r="R19" s="21"/>
      <c r="S19" s="22">
        <v>50</v>
      </c>
      <c r="T19" s="21">
        <f t="shared" si="7"/>
        <v>1625</v>
      </c>
      <c r="U19" s="21"/>
      <c r="V19" s="24">
        <f>E19+H19+T19+L19+J19</f>
        <v>5200</v>
      </c>
      <c r="W19" s="24"/>
      <c r="X19" s="25"/>
      <c r="Y19" s="25"/>
      <c r="Z19" s="26">
        <f>V19*12+X19+Y19</f>
        <v>62400</v>
      </c>
      <c r="AA19" s="48">
        <f>Z19*22%</f>
        <v>13728</v>
      </c>
      <c r="AB19" s="27" t="s">
        <v>52</v>
      </c>
      <c r="AC19" s="14"/>
    </row>
    <row r="20" spans="1:29" x14ac:dyDescent="0.35">
      <c r="A20" s="52">
        <v>11</v>
      </c>
      <c r="B20" s="19" t="s">
        <v>11</v>
      </c>
      <c r="C20" s="20">
        <v>1</v>
      </c>
      <c r="D20" s="20">
        <v>1</v>
      </c>
      <c r="E20" s="21">
        <v>9060</v>
      </c>
      <c r="F20" s="21"/>
      <c r="G20" s="22"/>
      <c r="H20" s="21"/>
      <c r="I20" s="22">
        <v>50</v>
      </c>
      <c r="J20" s="21">
        <f>E20*I20%</f>
        <v>4530</v>
      </c>
      <c r="K20" s="22"/>
      <c r="L20" s="23"/>
      <c r="M20" s="22"/>
      <c r="N20" s="21"/>
      <c r="O20" s="22"/>
      <c r="P20" s="21"/>
      <c r="Q20" s="21"/>
      <c r="R20" s="21"/>
      <c r="S20" s="22">
        <v>70</v>
      </c>
      <c r="T20" s="21">
        <f t="shared" si="7"/>
        <v>6342</v>
      </c>
      <c r="U20" s="21"/>
      <c r="V20" s="24">
        <f>E20+L20+T20+J20</f>
        <v>19932</v>
      </c>
      <c r="W20" s="24"/>
      <c r="X20" s="25">
        <f t="shared" si="0"/>
        <v>9060</v>
      </c>
      <c r="Y20" s="25">
        <f t="shared" si="1"/>
        <v>9060</v>
      </c>
      <c r="Z20" s="26">
        <f t="shared" si="8"/>
        <v>257304</v>
      </c>
      <c r="AA20" s="48">
        <f>Z20*22%+0.12</f>
        <v>56607</v>
      </c>
      <c r="AB20" s="27" t="s">
        <v>49</v>
      </c>
      <c r="AC20" s="14"/>
    </row>
    <row r="21" spans="1:29" x14ac:dyDescent="0.35">
      <c r="A21" s="52">
        <v>12</v>
      </c>
      <c r="B21" s="19" t="s">
        <v>15</v>
      </c>
      <c r="C21" s="20">
        <v>1</v>
      </c>
      <c r="D21" s="20">
        <v>1</v>
      </c>
      <c r="E21" s="21">
        <v>6500</v>
      </c>
      <c r="F21" s="21"/>
      <c r="G21" s="22"/>
      <c r="H21" s="21"/>
      <c r="I21" s="22"/>
      <c r="J21" s="21"/>
      <c r="K21" s="22"/>
      <c r="L21" s="23"/>
      <c r="M21" s="22"/>
      <c r="N21" s="21"/>
      <c r="O21" s="22"/>
      <c r="P21" s="21"/>
      <c r="Q21" s="21"/>
      <c r="R21" s="21"/>
      <c r="S21" s="22">
        <v>60</v>
      </c>
      <c r="T21" s="21">
        <f t="shared" si="7"/>
        <v>3900</v>
      </c>
      <c r="U21" s="21"/>
      <c r="V21" s="24">
        <f>E21+J21+T21</f>
        <v>10400</v>
      </c>
      <c r="W21" s="24"/>
      <c r="X21" s="25">
        <f t="shared" si="0"/>
        <v>6500</v>
      </c>
      <c r="Y21" s="25">
        <f t="shared" si="1"/>
        <v>6500</v>
      </c>
      <c r="Z21" s="26">
        <f t="shared" si="8"/>
        <v>137800</v>
      </c>
      <c r="AA21" s="48">
        <f>Z21*22%</f>
        <v>30316</v>
      </c>
      <c r="AB21" s="27" t="s">
        <v>50</v>
      </c>
      <c r="AC21" s="14"/>
    </row>
    <row r="22" spans="1:29" x14ac:dyDescent="0.35">
      <c r="A22" s="52">
        <v>13</v>
      </c>
      <c r="B22" s="19" t="s">
        <v>15</v>
      </c>
      <c r="C22" s="20">
        <v>1</v>
      </c>
      <c r="D22" s="20">
        <v>1</v>
      </c>
      <c r="E22" s="21">
        <v>6500</v>
      </c>
      <c r="F22" s="21"/>
      <c r="G22" s="22"/>
      <c r="H22" s="21"/>
      <c r="I22" s="22"/>
      <c r="J22" s="21"/>
      <c r="K22" s="22"/>
      <c r="L22" s="23"/>
      <c r="M22" s="22"/>
      <c r="N22" s="21"/>
      <c r="O22" s="22"/>
      <c r="P22" s="21"/>
      <c r="Q22" s="21"/>
      <c r="R22" s="21"/>
      <c r="S22" s="22">
        <v>60</v>
      </c>
      <c r="T22" s="21">
        <f>E22*S22%</f>
        <v>3900</v>
      </c>
      <c r="U22" s="21"/>
      <c r="V22" s="24">
        <f>E22+J22+T22</f>
        <v>10400</v>
      </c>
      <c r="W22" s="24"/>
      <c r="X22" s="25">
        <f t="shared" si="0"/>
        <v>6500</v>
      </c>
      <c r="Y22" s="25">
        <f t="shared" si="1"/>
        <v>6500</v>
      </c>
      <c r="Z22" s="26">
        <f t="shared" ref="Z22" si="9">V22*12+X22+Y22</f>
        <v>137800</v>
      </c>
      <c r="AA22" s="48">
        <f>Z22*22%</f>
        <v>30316</v>
      </c>
      <c r="AB22" s="27" t="s">
        <v>31</v>
      </c>
      <c r="AC22" s="14"/>
    </row>
    <row r="23" spans="1:29" x14ac:dyDescent="0.35">
      <c r="A23" s="52">
        <v>14</v>
      </c>
      <c r="B23" s="19" t="s">
        <v>38</v>
      </c>
      <c r="C23" s="28">
        <v>0.5</v>
      </c>
      <c r="D23" s="28"/>
      <c r="E23" s="21">
        <v>3250</v>
      </c>
      <c r="F23" s="21"/>
      <c r="G23" s="22"/>
      <c r="H23" s="21"/>
      <c r="I23" s="22"/>
      <c r="J23" s="21"/>
      <c r="K23" s="22"/>
      <c r="L23" s="23"/>
      <c r="M23" s="22"/>
      <c r="N23" s="21"/>
      <c r="O23" s="22"/>
      <c r="P23" s="21"/>
      <c r="Q23" s="21"/>
      <c r="R23" s="21"/>
      <c r="S23" s="22">
        <v>50</v>
      </c>
      <c r="T23" s="21">
        <f>E23*S23%</f>
        <v>1625</v>
      </c>
      <c r="U23" s="21"/>
      <c r="V23" s="24">
        <f>E23+T23+J23</f>
        <v>4875</v>
      </c>
      <c r="W23" s="24"/>
      <c r="X23" s="25"/>
      <c r="Y23" s="25"/>
      <c r="Z23" s="26">
        <f>V23*12+X23+Y23</f>
        <v>58500</v>
      </c>
      <c r="AA23" s="48">
        <f>Z23*22%</f>
        <v>12870</v>
      </c>
      <c r="AB23" s="27" t="s">
        <v>52</v>
      </c>
      <c r="AC23" s="14"/>
    </row>
    <row r="24" spans="1:29" x14ac:dyDescent="0.35">
      <c r="A24" s="52">
        <v>15</v>
      </c>
      <c r="B24" s="19" t="s">
        <v>51</v>
      </c>
      <c r="C24" s="34">
        <v>0.25</v>
      </c>
      <c r="D24" s="34"/>
      <c r="E24" s="21"/>
      <c r="F24" s="21"/>
      <c r="G24" s="22"/>
      <c r="H24" s="21"/>
      <c r="I24" s="22"/>
      <c r="J24" s="21"/>
      <c r="K24" s="22"/>
      <c r="L24" s="23"/>
      <c r="M24" s="22"/>
      <c r="N24" s="21"/>
      <c r="O24" s="22"/>
      <c r="P24" s="21"/>
      <c r="Q24" s="21"/>
      <c r="R24" s="21"/>
      <c r="S24" s="22"/>
      <c r="T24" s="21"/>
      <c r="U24" s="21"/>
      <c r="V24" s="24"/>
      <c r="W24" s="24"/>
      <c r="X24" s="25"/>
      <c r="Y24" s="25"/>
      <c r="Z24" s="26"/>
      <c r="AA24" s="48">
        <f>Z24*22%</f>
        <v>0</v>
      </c>
      <c r="AB24" s="27" t="s">
        <v>52</v>
      </c>
      <c r="AC24" s="14"/>
    </row>
    <row r="25" spans="1:29" x14ac:dyDescent="0.35">
      <c r="A25" s="52">
        <v>16</v>
      </c>
      <c r="B25" s="19" t="s">
        <v>55</v>
      </c>
      <c r="C25" s="28">
        <v>1</v>
      </c>
      <c r="D25" s="28">
        <v>1</v>
      </c>
      <c r="E25" s="21">
        <v>6500</v>
      </c>
      <c r="F25" s="21"/>
      <c r="G25" s="22"/>
      <c r="H25" s="21"/>
      <c r="I25" s="22"/>
      <c r="J25" s="21"/>
      <c r="K25" s="22"/>
      <c r="L25" s="23"/>
      <c r="M25" s="22"/>
      <c r="N25" s="21"/>
      <c r="O25" s="22"/>
      <c r="P25" s="21"/>
      <c r="Q25" s="21"/>
      <c r="R25" s="21"/>
      <c r="S25" s="22">
        <v>70</v>
      </c>
      <c r="T25" s="21">
        <f>E25*S25%</f>
        <v>4550</v>
      </c>
      <c r="U25" s="21"/>
      <c r="V25" s="24">
        <f>E25+T25+J25</f>
        <v>11050</v>
      </c>
      <c r="W25" s="24"/>
      <c r="X25" s="25">
        <f t="shared" si="0"/>
        <v>6500</v>
      </c>
      <c r="Y25" s="25">
        <f t="shared" si="1"/>
        <v>6500</v>
      </c>
      <c r="Z25" s="26">
        <f>V25*12+X25+Y25</f>
        <v>145600</v>
      </c>
      <c r="AA25" s="48">
        <f>Z25*8.41%+0.04</f>
        <v>12245.000000000002</v>
      </c>
      <c r="AB25" s="27" t="s">
        <v>23</v>
      </c>
      <c r="AC25" s="14"/>
    </row>
    <row r="26" spans="1:29" ht="36" x14ac:dyDescent="0.35">
      <c r="A26" s="52">
        <v>17</v>
      </c>
      <c r="B26" s="55" t="s">
        <v>54</v>
      </c>
      <c r="C26" s="20">
        <v>1</v>
      </c>
      <c r="D26" s="20"/>
      <c r="E26" s="64">
        <v>7523</v>
      </c>
      <c r="F26" s="21"/>
      <c r="G26" s="22"/>
      <c r="H26" s="21"/>
      <c r="I26" s="22"/>
      <c r="J26" s="21"/>
      <c r="K26" s="22"/>
      <c r="L26" s="23"/>
      <c r="M26" s="22"/>
      <c r="N26" s="21"/>
      <c r="O26" s="22"/>
      <c r="P26" s="21"/>
      <c r="Q26" s="21"/>
      <c r="R26" s="21"/>
      <c r="S26" s="22"/>
      <c r="T26" s="21"/>
      <c r="U26" s="21"/>
      <c r="V26" s="24"/>
      <c r="W26" s="24"/>
      <c r="X26" s="25"/>
      <c r="Y26" s="25"/>
      <c r="Z26" s="26"/>
      <c r="AA26" s="57"/>
      <c r="AB26" s="27" t="s">
        <v>52</v>
      </c>
      <c r="AC26" s="14"/>
    </row>
    <row r="27" spans="1:29" x14ac:dyDescent="0.35">
      <c r="A27" s="53"/>
      <c r="B27" s="29" t="s">
        <v>16</v>
      </c>
      <c r="C27" s="51">
        <f>SUM(C10:C26)</f>
        <v>13.25</v>
      </c>
      <c r="D27" s="59">
        <f>SUM(D10:D26)</f>
        <v>11</v>
      </c>
      <c r="E27" s="42">
        <f>SUM(E10:E26)</f>
        <v>103903</v>
      </c>
      <c r="F27" s="42">
        <f>SUM(F10:F25)</f>
        <v>0</v>
      </c>
      <c r="G27" s="42"/>
      <c r="H27" s="42"/>
      <c r="I27" s="42"/>
      <c r="J27" s="42">
        <f>SUM(J10:L26)</f>
        <v>25440</v>
      </c>
      <c r="K27" s="42"/>
      <c r="L27" s="42">
        <f>SUM(L10:L25)</f>
        <v>0</v>
      </c>
      <c r="M27" s="42"/>
      <c r="N27" s="42">
        <f>SUM(N10:N25)</f>
        <v>9750</v>
      </c>
      <c r="O27" s="42"/>
      <c r="P27" s="42">
        <f>SUM(P10:P25)</f>
        <v>0</v>
      </c>
      <c r="Q27" s="42"/>
      <c r="R27" s="42">
        <f>SUM(R10:R26)</f>
        <v>0</v>
      </c>
      <c r="S27" s="42"/>
      <c r="T27" s="42">
        <f>SUM(T10:T26)</f>
        <v>50856</v>
      </c>
      <c r="U27" s="42"/>
      <c r="V27" s="42">
        <f>SUM(V10:V26)</f>
        <v>182751</v>
      </c>
      <c r="W27" s="42">
        <f>SUM(W10:W25)</f>
        <v>0</v>
      </c>
      <c r="X27" s="42">
        <f>SUM(X10:X26)</f>
        <v>86280</v>
      </c>
      <c r="Y27" s="42">
        <f>SUM(Y10:Y26)</f>
        <v>86280</v>
      </c>
      <c r="Z27" s="41">
        <f>SUM(Z10:Z26)</f>
        <v>2365572</v>
      </c>
      <c r="AA27" s="49">
        <f>SUM(AA10:AA26)-0.01</f>
        <v>494034.99400000001</v>
      </c>
      <c r="AB27" s="27"/>
      <c r="AC27" s="15"/>
    </row>
    <row r="28" spans="1:29" ht="18" hidden="1" customHeight="1" x14ac:dyDescent="0.35">
      <c r="A28" s="19">
        <v>1</v>
      </c>
      <c r="B28" s="33" t="s">
        <v>40</v>
      </c>
      <c r="C28" s="34">
        <v>0</v>
      </c>
      <c r="D28" s="34">
        <v>0</v>
      </c>
      <c r="E28" s="21">
        <v>0</v>
      </c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24">
        <f>E28+T28+L28</f>
        <v>0</v>
      </c>
      <c r="W28" s="30"/>
      <c r="X28" s="21"/>
      <c r="Y28" s="21"/>
      <c r="Z28" s="35">
        <f>V28*12+X28+Y28</f>
        <v>0</v>
      </c>
      <c r="AA28" s="45"/>
      <c r="AB28" s="27" t="s">
        <v>26</v>
      </c>
    </row>
    <row r="29" spans="1:29" x14ac:dyDescent="0.35">
      <c r="A29" s="52">
        <v>1</v>
      </c>
      <c r="B29" s="33" t="s">
        <v>24</v>
      </c>
      <c r="C29" s="20"/>
      <c r="D29" s="20">
        <v>1</v>
      </c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1">
        <v>9374</v>
      </c>
      <c r="V29" s="21">
        <v>9374</v>
      </c>
      <c r="W29" s="21"/>
      <c r="X29" s="21"/>
      <c r="Y29" s="21"/>
      <c r="Z29" s="36">
        <f>V29*6</f>
        <v>56244</v>
      </c>
      <c r="AA29" s="47">
        <f>Z29*22%+0.32</f>
        <v>12374</v>
      </c>
      <c r="AB29" s="27" t="s">
        <v>59</v>
      </c>
      <c r="AC29" s="13"/>
    </row>
    <row r="30" spans="1:29" x14ac:dyDescent="0.35">
      <c r="A30" s="53"/>
      <c r="B30" s="29" t="s">
        <v>60</v>
      </c>
      <c r="C30" s="54">
        <f>C27</f>
        <v>13.25</v>
      </c>
      <c r="D30" s="60">
        <f>D27</f>
        <v>11</v>
      </c>
      <c r="E30" s="30">
        <f>E27</f>
        <v>103903</v>
      </c>
      <c r="F30" s="30" t="e">
        <f>#REF!+F29</f>
        <v>#REF!</v>
      </c>
      <c r="G30" s="30"/>
      <c r="H30" s="30"/>
      <c r="I30" s="30"/>
      <c r="J30" s="30">
        <f>J27</f>
        <v>25440</v>
      </c>
      <c r="K30" s="30"/>
      <c r="L30" s="30" t="e">
        <f>#REF!+L29</f>
        <v>#REF!</v>
      </c>
      <c r="M30" s="30"/>
      <c r="N30" s="30">
        <v>9750</v>
      </c>
      <c r="O30" s="30" t="e">
        <f>#REF!+O29</f>
        <v>#REF!</v>
      </c>
      <c r="P30" s="30" t="e">
        <f>#REF!+P29</f>
        <v>#REF!</v>
      </c>
      <c r="Q30" s="30"/>
      <c r="R30" s="30">
        <f>R27</f>
        <v>0</v>
      </c>
      <c r="S30" s="30"/>
      <c r="T30" s="30">
        <f>T27</f>
        <v>50856</v>
      </c>
      <c r="U30" s="30">
        <f>U29</f>
        <v>9374</v>
      </c>
      <c r="V30" s="30">
        <f>V27+V29</f>
        <v>192125</v>
      </c>
      <c r="W30" s="30" t="e">
        <f>#REF!+W29</f>
        <v>#REF!</v>
      </c>
      <c r="X30" s="30">
        <f>X27</f>
        <v>86280</v>
      </c>
      <c r="Y30" s="30">
        <f>Y27</f>
        <v>86280</v>
      </c>
      <c r="Z30" s="30">
        <f>Z27+Z29</f>
        <v>2421816</v>
      </c>
      <c r="AA30" s="44">
        <f>AA27+AA29</f>
        <v>506408.99400000001</v>
      </c>
      <c r="AB30" s="32"/>
    </row>
    <row r="31" spans="1:29" x14ac:dyDescent="0.35">
      <c r="A31" s="53"/>
      <c r="B31" s="31" t="s">
        <v>47</v>
      </c>
      <c r="C31" s="37"/>
      <c r="D31" s="37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46"/>
      <c r="AB31" s="37"/>
      <c r="AC31" s="50"/>
    </row>
    <row r="32" spans="1:29" x14ac:dyDescent="0.35">
      <c r="A32" s="53"/>
      <c r="B32" s="29" t="s">
        <v>45</v>
      </c>
      <c r="C32" s="32"/>
      <c r="D32" s="32"/>
      <c r="E32" s="30"/>
      <c r="F32" s="30"/>
      <c r="G32" s="30"/>
      <c r="H32" s="30">
        <f>H19*12</f>
        <v>3900</v>
      </c>
      <c r="I32" s="30"/>
      <c r="J32" s="30">
        <f>J30*12</f>
        <v>305280</v>
      </c>
      <c r="K32" s="30"/>
      <c r="L32" s="30"/>
      <c r="M32" s="30"/>
      <c r="N32" s="30"/>
      <c r="O32" s="30"/>
      <c r="P32" s="30"/>
      <c r="Q32" s="30"/>
      <c r="R32" s="30"/>
      <c r="S32" s="30"/>
      <c r="T32" s="30">
        <f>T30*12-T33</f>
        <v>477120</v>
      </c>
      <c r="U32" s="30"/>
      <c r="V32" s="30"/>
      <c r="W32" s="30"/>
      <c r="X32" s="30"/>
      <c r="Y32" s="30"/>
      <c r="Z32" s="30">
        <f>J32+T32+H32</f>
        <v>786300</v>
      </c>
      <c r="AA32" s="30">
        <v>180912</v>
      </c>
      <c r="AB32" s="32"/>
    </row>
    <row r="33" spans="1:31" ht="19.2" customHeight="1" x14ac:dyDescent="0.35">
      <c r="A33" s="53"/>
      <c r="B33" s="29" t="s">
        <v>46</v>
      </c>
      <c r="C33" s="32"/>
      <c r="D33" s="32"/>
      <c r="E33" s="30">
        <f>E30*12-E34</f>
        <v>1156560</v>
      </c>
      <c r="F33" s="30"/>
      <c r="G33" s="30"/>
      <c r="H33" s="30"/>
      <c r="I33" s="30"/>
      <c r="J33" s="30"/>
      <c r="K33" s="30"/>
      <c r="L33" s="30"/>
      <c r="M33" s="30"/>
      <c r="N33" s="30">
        <v>117000</v>
      </c>
      <c r="O33" s="30"/>
      <c r="P33" s="30"/>
      <c r="Q33" s="30"/>
      <c r="R33" s="30"/>
      <c r="S33" s="30"/>
      <c r="T33" s="30">
        <v>133152</v>
      </c>
      <c r="U33" s="30">
        <f>U29*6</f>
        <v>56244</v>
      </c>
      <c r="V33" s="30"/>
      <c r="W33" s="30"/>
      <c r="X33" s="30">
        <f>X30-X34</f>
        <v>86280</v>
      </c>
      <c r="Y33" s="30">
        <f>Y30-Y34</f>
        <v>86280</v>
      </c>
      <c r="Z33" s="30">
        <f>E33+U33+X33+Y33+H33+N33+T33</f>
        <v>1635516</v>
      </c>
      <c r="AA33" s="30">
        <v>325497</v>
      </c>
      <c r="AB33" s="32"/>
      <c r="AE33" s="6"/>
    </row>
    <row r="34" spans="1:31" ht="16.8" customHeight="1" x14ac:dyDescent="0.35">
      <c r="A34" s="53"/>
      <c r="B34" s="29" t="s">
        <v>57</v>
      </c>
      <c r="C34" s="32"/>
      <c r="D34" s="32"/>
      <c r="E34" s="65">
        <v>90276</v>
      </c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2"/>
      <c r="AE34" s="6"/>
    </row>
    <row r="35" spans="1:31" ht="16.8" customHeight="1" x14ac:dyDescent="0.35">
      <c r="A35" s="61"/>
      <c r="B35" s="62"/>
      <c r="C35" s="37"/>
      <c r="D35" s="37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7"/>
      <c r="AE35" s="6"/>
    </row>
    <row r="36" spans="1:31" x14ac:dyDescent="0.35">
      <c r="E36" s="15" t="s">
        <v>13</v>
      </c>
      <c r="F36" s="15"/>
      <c r="G36" s="6"/>
      <c r="H36" s="43"/>
      <c r="I36" s="6"/>
      <c r="J36" s="39"/>
      <c r="K36" s="6"/>
      <c r="L36" s="6"/>
      <c r="M36" s="6"/>
      <c r="N36" s="6" t="s">
        <v>39</v>
      </c>
      <c r="O36" s="6"/>
      <c r="P36" s="67" t="s">
        <v>17</v>
      </c>
      <c r="Q36" s="67"/>
      <c r="R36" s="67"/>
      <c r="S36" s="67"/>
      <c r="T36" s="67"/>
      <c r="U36" s="67"/>
      <c r="V36" s="67"/>
      <c r="W36" s="40"/>
    </row>
    <row r="37" spans="1:31" x14ac:dyDescent="0.35">
      <c r="A37" s="7"/>
      <c r="B37" s="7"/>
      <c r="C37" s="7"/>
      <c r="D37" s="7"/>
      <c r="E37" s="8"/>
      <c r="F37" s="8"/>
      <c r="G37" s="9"/>
      <c r="H37" s="9"/>
      <c r="I37" s="9"/>
      <c r="J37" s="9"/>
      <c r="K37" s="9"/>
      <c r="L37" s="9"/>
      <c r="M37" s="9"/>
      <c r="N37" s="9"/>
      <c r="O37" s="9"/>
      <c r="P37" s="74"/>
      <c r="Q37" s="74"/>
      <c r="R37" s="74"/>
      <c r="S37" s="74"/>
      <c r="T37" s="74"/>
      <c r="U37" s="74"/>
      <c r="V37" s="74"/>
      <c r="W37" s="10"/>
      <c r="X37" s="7"/>
      <c r="Y37" s="7"/>
      <c r="Z37" s="7"/>
      <c r="AA37" s="7"/>
      <c r="AB37" s="7"/>
      <c r="AC37" s="11"/>
    </row>
    <row r="38" spans="1:31" x14ac:dyDescent="0.35">
      <c r="A38" s="7"/>
      <c r="B38" s="7"/>
      <c r="C38" s="7"/>
      <c r="D38" s="7"/>
      <c r="E38" s="6" t="s">
        <v>11</v>
      </c>
      <c r="F38" s="9"/>
      <c r="G38" s="9"/>
      <c r="H38" s="9"/>
      <c r="I38" s="9"/>
      <c r="J38" s="9"/>
      <c r="K38" s="9"/>
      <c r="L38" s="9"/>
      <c r="M38" s="9"/>
      <c r="N38" s="9" t="s">
        <v>39</v>
      </c>
      <c r="O38" s="9"/>
      <c r="P38" s="67" t="s">
        <v>48</v>
      </c>
      <c r="Q38" s="67"/>
      <c r="R38" s="67"/>
      <c r="S38" s="67"/>
      <c r="T38" s="67"/>
      <c r="U38" s="67"/>
      <c r="V38" s="67"/>
      <c r="W38" s="10"/>
      <c r="X38" s="7"/>
      <c r="Y38" s="17"/>
      <c r="Z38" s="17"/>
      <c r="AA38" s="12"/>
      <c r="AB38" s="7"/>
    </row>
    <row r="39" spans="1:31" x14ac:dyDescent="0.3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12"/>
      <c r="Z39" s="12"/>
      <c r="AA39" s="12"/>
      <c r="AB39" s="7"/>
    </row>
    <row r="40" spans="1:31" x14ac:dyDescent="0.3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12"/>
      <c r="Z40" s="12"/>
      <c r="AA40" s="12"/>
      <c r="AB40" s="7"/>
    </row>
    <row r="41" spans="1:31" x14ac:dyDescent="0.3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12"/>
      <c r="U41" s="7"/>
      <c r="V41" s="7"/>
      <c r="W41" s="7"/>
      <c r="X41" s="7"/>
      <c r="Y41" s="17"/>
      <c r="Z41" s="17"/>
      <c r="AA41" s="17"/>
      <c r="AB41" s="7"/>
    </row>
    <row r="42" spans="1:31" x14ac:dyDescent="0.35">
      <c r="T42" s="11"/>
      <c r="X42" s="5"/>
    </row>
    <row r="43" spans="1:31" x14ac:dyDescent="0.35">
      <c r="X43" s="5"/>
      <c r="Z43" s="16"/>
    </row>
  </sheetData>
  <mergeCells count="29">
    <mergeCell ref="AB7:AB9"/>
    <mergeCell ref="U7:U9"/>
    <mergeCell ref="P37:V37"/>
    <mergeCell ref="O7:P8"/>
    <mergeCell ref="A3:AA3"/>
    <mergeCell ref="G7:L7"/>
    <mergeCell ref="M7:N8"/>
    <mergeCell ref="AA7:AA9"/>
    <mergeCell ref="V7:V9"/>
    <mergeCell ref="X7:X9"/>
    <mergeCell ref="Y7:Y9"/>
    <mergeCell ref="S7:T8"/>
    <mergeCell ref="K8:L8"/>
    <mergeCell ref="I8:J8"/>
    <mergeCell ref="Q7:R8"/>
    <mergeCell ref="A2:AA2"/>
    <mergeCell ref="P38:V38"/>
    <mergeCell ref="M5:V5"/>
    <mergeCell ref="Z6:AA6"/>
    <mergeCell ref="A7:A9"/>
    <mergeCell ref="B7:B9"/>
    <mergeCell ref="C7:C9"/>
    <mergeCell ref="D7:D9"/>
    <mergeCell ref="E7:E9"/>
    <mergeCell ref="G8:H8"/>
    <mergeCell ref="P36:V36"/>
    <mergeCell ref="Z7:Z9"/>
    <mergeCell ref="F7:F9"/>
    <mergeCell ref="W7:W9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2" orientation="landscape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розрахунок</vt:lpstr>
      <vt:lpstr>розрахунок!Область_друку</vt:lpstr>
    </vt:vector>
  </TitlesOfParts>
  <Company>Private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2026-06-25T12:34:19Z</cp:lastPrinted>
  <dcterms:created xsi:type="dcterms:W3CDTF">2019-11-15T06:35:03Z</dcterms:created>
  <dcterms:modified xsi:type="dcterms:W3CDTF">2026-08-17T18:48:41Z</dcterms:modified>
</cp:coreProperties>
</file>