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08" yWindow="-108" windowWidth="23256" windowHeight="12456" activeTab="2"/>
  </bookViews>
  <sheets>
    <sheet name="Ел.енергія" sheetId="1" r:id="rId1"/>
    <sheet name="ГАЗ " sheetId="2" r:id="rId2"/>
    <sheet name="Інші енергоносії" sheetId="3" r:id="rId3"/>
    <sheet name="Водопостачання (2)" sheetId="5" r:id="rId4"/>
  </sheets>
  <definedNames>
    <definedName name="_xlnm.Print_Area" localSheetId="3">'Водопостачання (2)'!$A$1:$P$28</definedName>
    <definedName name="_xlnm.Print_Area" localSheetId="1">'ГАЗ '!$A$1:$P$29</definedName>
    <definedName name="_xlnm.Print_Area" localSheetId="0">Ел.енергія!$A$1:$P$38</definedName>
    <definedName name="_xlnm.Print_Area" localSheetId="2">'Інші енергоносії'!$A$1:$P$30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2" l="1"/>
  <c r="H18" i="2"/>
  <c r="I18" i="2"/>
  <c r="J18" i="2"/>
  <c r="K18" i="2"/>
  <c r="L18" i="2"/>
  <c r="M18" i="2"/>
  <c r="N18" i="2"/>
  <c r="K15" i="1"/>
  <c r="L15" i="1"/>
  <c r="M15" i="1"/>
  <c r="N15" i="1"/>
  <c r="I15" i="1" l="1"/>
  <c r="C15" i="1"/>
  <c r="O11" i="5" l="1"/>
  <c r="O12" i="5"/>
  <c r="O10" i="5"/>
  <c r="O10" i="3" l="1"/>
  <c r="J14" i="1"/>
  <c r="J15" i="1" s="1"/>
  <c r="H14" i="1"/>
  <c r="H15" i="1" s="1"/>
  <c r="G14" i="1"/>
  <c r="G15" i="1" s="1"/>
  <c r="F14" i="1"/>
  <c r="F15" i="1" s="1"/>
  <c r="E14" i="1"/>
  <c r="E15" i="1" s="1"/>
  <c r="D14" i="1"/>
  <c r="D15" i="1" s="1"/>
  <c r="M13" i="1" l="1"/>
  <c r="L13" i="1"/>
  <c r="K13" i="1"/>
  <c r="D18" i="2" l="1"/>
  <c r="E18" i="2"/>
  <c r="F18" i="2"/>
  <c r="C18" i="2"/>
  <c r="N12" i="1" l="1"/>
  <c r="O12" i="1" l="1"/>
  <c r="N13" i="1"/>
  <c r="O13" i="1" s="1"/>
  <c r="O11" i="1"/>
  <c r="O9" i="1" l="1"/>
  <c r="O8" i="1"/>
  <c r="O22" i="5" l="1"/>
  <c r="O16" i="2" l="1"/>
  <c r="O17" i="2"/>
  <c r="O19" i="2"/>
  <c r="O13" i="2"/>
  <c r="O11" i="2"/>
  <c r="O9" i="2" l="1"/>
  <c r="O12" i="2"/>
  <c r="O15" i="1" l="1"/>
  <c r="O18" i="2"/>
  <c r="O21" i="2" s="1"/>
  <c r="O10" i="1" l="1"/>
  <c r="O12" i="3" l="1"/>
  <c r="O22" i="3" s="1"/>
  <c r="O11" i="3"/>
  <c r="O14" i="1" l="1"/>
  <c r="O10" i="2" l="1"/>
  <c r="O14" i="2"/>
  <c r="O15" i="2"/>
  <c r="O8" i="2"/>
</calcChain>
</file>

<file path=xl/sharedStrings.xml><?xml version="1.0" encoding="utf-8"?>
<sst xmlns="http://schemas.openxmlformats.org/spreadsheetml/2006/main" count="180" uniqueCount="77">
  <si>
    <t>Одиниця виміру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</si>
  <si>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</si>
  <si>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</si>
  <si>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</si>
  <si>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</si>
  <si>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</si>
  <si>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</si>
  <si>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</si>
  <si>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</si>
  <si>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</si>
  <si>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</si>
  <si>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</si>
  <si>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Разом на рік</t>
  </si>
  <si>
    <t>кВТ*час</t>
  </si>
  <si>
    <t>грн.</t>
  </si>
  <si>
    <t>ФП с.Лікарське</t>
  </si>
  <si>
    <r>
      <t>грудень</t>
    </r>
    <r>
      <rPr>
        <b/>
        <vertAlign val="superscript"/>
        <sz val="13"/>
        <color theme="1"/>
        <rFont val="Times New Roman"/>
        <family val="1"/>
        <charset val="204"/>
      </rPr>
      <t>*</t>
    </r>
    <r>
      <rPr>
        <b/>
        <sz val="13"/>
        <color theme="1"/>
        <rFont val="Times New Roman"/>
        <family val="1"/>
        <charset val="204"/>
      </rPr>
      <t xml:space="preserve"> </t>
    </r>
  </si>
  <si>
    <t>Примітка**</t>
  </si>
  <si>
    <t>м3</t>
  </si>
  <si>
    <t>фактично за  2018 рік</t>
  </si>
  <si>
    <t>очікувано  за 2019 рік</t>
  </si>
  <si>
    <t>планові показники на 2020 рік</t>
  </si>
  <si>
    <t>с.Лікарське</t>
  </si>
  <si>
    <t>Амбулаторія</t>
  </si>
  <si>
    <t>** У графі "Приміка" вказується причина у разі значного збільшення або зменшення показників на плановий  рік у порівнянні з фактичними показниками попереднього та минулого років</t>
  </si>
  <si>
    <t xml:space="preserve">*** Дані по різних видах енергоносіїв таблички заповнюються окремо </t>
  </si>
  <si>
    <t>Таблиця № 8</t>
  </si>
  <si>
    <t>Таблиця № 9</t>
  </si>
  <si>
    <t>Таблиця № 10</t>
  </si>
  <si>
    <t>Таблиця № 11</t>
  </si>
  <si>
    <t xml:space="preserve">Головний бухгалтер </t>
  </si>
  <si>
    <t>________________________</t>
  </si>
  <si>
    <t>Валентина ПІВНЬОВА</t>
  </si>
  <si>
    <t xml:space="preserve">                                   Розрахунок транспортування природного газу</t>
  </si>
  <si>
    <t>за розподіл</t>
  </si>
  <si>
    <t>кВт*час</t>
  </si>
  <si>
    <t>за  1000 м3</t>
  </si>
  <si>
    <t>за 1 000 м3</t>
  </si>
  <si>
    <t>за фактично спожитий газ 2025 рік</t>
  </si>
  <si>
    <t>середня ціна газу -16572грн20 клп</t>
  </si>
  <si>
    <t>середня ціна 786,25</t>
  </si>
  <si>
    <t xml:space="preserve"> </t>
  </si>
  <si>
    <t xml:space="preserve">                 Валентина  ПІВНЬОВА</t>
  </si>
  <si>
    <t>Інформація про використання електроенергії  КНП МСР "Амбулаторія ЗПСМ с.Постольне"за 2025-2027 рр.</t>
  </si>
  <si>
    <t>фактично за  2025 рік</t>
  </si>
  <si>
    <t>фактично  за 2026 рік</t>
  </si>
  <si>
    <t>планові показники на 2027 рік</t>
  </si>
  <si>
    <t>Інформація  про  використання природного газу   КНП МСР "Амбулаторія ЗПСМ с.Постольне" за 2025-2027 рр.</t>
  </si>
  <si>
    <t>за фактично спожитий газ 2026 рік</t>
  </si>
  <si>
    <t>планові показники на 2027рік</t>
  </si>
  <si>
    <t>Інформація щодо  використання інших енергоносіїв    КНП МСР  "АЗПСМ с.Постольне" за 2025___-2027_рр.</t>
  </si>
  <si>
    <t>фактично за  2025  рік</t>
  </si>
  <si>
    <t>фактично  за 2026  рік</t>
  </si>
  <si>
    <t>Інформація щодо використання води КНП МСР  "Амбулаторія ЗПСМ с.Постольне"__за 2025___-2027_рр.</t>
  </si>
  <si>
    <t>фактично за  2025рік</t>
  </si>
  <si>
    <t>очікуване  за 2026 рік</t>
  </si>
  <si>
    <t>середня ціна - 14,59 грн</t>
  </si>
  <si>
    <t>середня ціна - 10,566 грн</t>
  </si>
  <si>
    <t>очікувані витрати на газ 2026 рік</t>
  </si>
  <si>
    <t>середня ціна газу -17054 грн</t>
  </si>
  <si>
    <t xml:space="preserve">середня ціна    1604 грн. </t>
  </si>
  <si>
    <t>середня ціна - 15,33 грн</t>
  </si>
  <si>
    <t>середня ціна -16,00 грн</t>
  </si>
  <si>
    <t>теплопостачання</t>
  </si>
  <si>
    <t xml:space="preserve">за опалення (теплопостачання) для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
</t>
  </si>
  <si>
    <t xml:space="preserve">за водовідведення для 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
</t>
  </si>
  <si>
    <t>розрахований згідно рахунків- актів від Сумигаз  станом на 01.06.2026р.</t>
  </si>
  <si>
    <t>середня ціна газу з розподілом  - 21,376549 грн</t>
  </si>
  <si>
    <t>Вартість природного газу  згідно договору з ТОВ «ГК «Нафтогаз Трейдинг» станом на 01.06.2026 складає: 17053грн     60 коп.</t>
  </si>
  <si>
    <t>84 грн/м2 * 25м2 = 2 100 грн/міс</t>
  </si>
  <si>
    <t>2 100 грн/міс * 4 міс = 8 400 грн.</t>
  </si>
  <si>
    <t>Розрахунок витрат по теплоенергії:</t>
  </si>
  <si>
    <t>Розрахунок оплати за водопостачання</t>
  </si>
  <si>
    <t>Ціна за 1м3 води = 23 грн</t>
  </si>
  <si>
    <t>Розрахунок на місяць 5,3м3*23 грн = 122 грн</t>
  </si>
  <si>
    <t>Розрахунок на рік 122,00*10міс.= 1 220 грн.</t>
  </si>
  <si>
    <t>м2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</si>
</sst>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vertAlign val="superscript"/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/>
    <xf numFmtId="3" fontId="5" fillId="0" borderId="1" xfId="0" applyNumberFormat="1" applyFont="1" applyBorder="1"/>
    <xf numFmtId="3" fontId="5" fillId="0" borderId="14" xfId="0" applyNumberFormat="1" applyFont="1" applyBorder="1" applyAlignment="1">
      <alignment horizontal="center"/>
    </xf>
    <xf numFmtId="3" fontId="5" fillId="0" borderId="14" xfId="0" applyNumberFormat="1" applyFont="1" applyBorder="1"/>
    <xf numFmtId="3" fontId="5" fillId="0" borderId="17" xfId="0" applyNumberFormat="1" applyFont="1" applyBorder="1"/>
    <xf numFmtId="3" fontId="5" fillId="0" borderId="0" xfId="0" applyNumberFormat="1" applyFont="1"/>
    <xf numFmtId="0" fontId="5" fillId="0" borderId="11" xfId="0" applyFont="1" applyBorder="1"/>
    <xf numFmtId="0" fontId="1" fillId="0" borderId="18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0" fontId="1" fillId="0" borderId="19" xfId="0" applyFont="1" applyBorder="1"/>
    <xf numFmtId="0" fontId="5" fillId="0" borderId="0" xfId="0" applyFont="1"/>
    <xf numFmtId="3" fontId="1" fillId="0" borderId="0" xfId="0" applyNumberFormat="1" applyFont="1"/>
    <xf numFmtId="0" fontId="3" fillId="3" borderId="0" xfId="0" applyFont="1" applyFill="1" applyAlignment="1">
      <alignment horizontal="center"/>
    </xf>
    <xf numFmtId="3" fontId="1" fillId="0" borderId="1" xfId="0" applyNumberFormat="1" applyFont="1" applyBorder="1"/>
    <xf numFmtId="3" fontId="1" fillId="0" borderId="9" xfId="0" applyNumberFormat="1" applyFont="1" applyBorder="1"/>
    <xf numFmtId="0" fontId="1" fillId="0" borderId="10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2" fontId="1" fillId="0" borderId="0" xfId="0" applyNumberFormat="1" applyFont="1"/>
    <xf numFmtId="0" fontId="3" fillId="0" borderId="0" xfId="0" applyFont="1"/>
    <xf numFmtId="3" fontId="1" fillId="0" borderId="14" xfId="0" applyNumberFormat="1" applyFont="1" applyBorder="1"/>
    <xf numFmtId="0" fontId="5" fillId="0" borderId="8" xfId="0" applyFont="1" applyBorder="1"/>
    <xf numFmtId="3" fontId="5" fillId="0" borderId="9" xfId="0" applyNumberFormat="1" applyFont="1" applyBorder="1"/>
    <xf numFmtId="0" fontId="1" fillId="0" borderId="24" xfId="0" applyFont="1" applyBorder="1"/>
    <xf numFmtId="0" fontId="1" fillId="0" borderId="25" xfId="0" applyFont="1" applyBorder="1" applyAlignment="1">
      <alignment horizontal="center"/>
    </xf>
    <xf numFmtId="3" fontId="1" fillId="0" borderId="25" xfId="0" applyNumberFormat="1" applyFont="1" applyBorder="1"/>
    <xf numFmtId="0" fontId="1" fillId="0" borderId="26" xfId="0" applyFont="1" applyBorder="1" applyAlignment="1">
      <alignment vertical="top" wrapText="1"/>
    </xf>
    <xf numFmtId="0" fontId="1" fillId="0" borderId="15" xfId="0" applyFont="1" applyBorder="1"/>
    <xf numFmtId="0" fontId="1" fillId="0" borderId="23" xfId="0" applyFont="1" applyBorder="1" applyAlignment="1">
      <alignment vertical="justify" wrapText="1"/>
    </xf>
    <xf numFmtId="0" fontId="1" fillId="0" borderId="10" xfId="0" applyFont="1" applyBorder="1" applyAlignment="1">
      <alignment vertical="justify" wrapText="1"/>
    </xf>
    <xf numFmtId="0" fontId="1" fillId="0" borderId="15" xfId="0" applyFont="1" applyBorder="1" applyAlignment="1">
      <alignment vertical="justify" wrapText="1"/>
    </xf>
    <xf numFmtId="4" fontId="1" fillId="0" borderId="9" xfId="0" applyNumberFormat="1" applyFont="1" applyBorder="1"/>
    <xf numFmtId="4" fontId="1" fillId="0" borderId="14" xfId="0" applyNumberFormat="1" applyFont="1" applyBorder="1"/>
    <xf numFmtId="4" fontId="1" fillId="0" borderId="1" xfId="0" applyNumberFormat="1" applyFont="1" applyBorder="1"/>
    <xf numFmtId="0" fontId="1" fillId="0" borderId="12" xfId="0" applyFont="1" applyBorder="1" applyAlignment="1">
      <alignment vertical="justify" wrapText="1"/>
    </xf>
    <xf numFmtId="4" fontId="1" fillId="0" borderId="25" xfId="0" applyNumberFormat="1" applyFont="1" applyBorder="1"/>
    <xf numFmtId="3" fontId="1" fillId="0" borderId="9" xfId="0" applyNumberFormat="1" applyFont="1" applyBorder="1" applyAlignment="1">
      <alignment horizontal="center"/>
    </xf>
    <xf numFmtId="3" fontId="1" fillId="0" borderId="14" xfId="0" applyNumberFormat="1" applyFont="1" applyBorder="1" applyAlignment="1">
      <alignment horizontal="center"/>
    </xf>
    <xf numFmtId="0" fontId="6" fillId="0" borderId="0" xfId="0" applyFont="1"/>
    <xf numFmtId="164" fontId="5" fillId="0" borderId="9" xfId="0" applyNumberFormat="1" applyFont="1" applyBorder="1"/>
    <xf numFmtId="4" fontId="1" fillId="0" borderId="0" xfId="0" applyNumberFormat="1" applyFont="1"/>
    <xf numFmtId="49" fontId="1" fillId="0" borderId="9" xfId="0" applyNumberFormat="1" applyFont="1" applyBorder="1" applyAlignment="1">
      <alignment horizontal="center"/>
    </xf>
    <xf numFmtId="49" fontId="1" fillId="0" borderId="9" xfId="0" applyNumberFormat="1" applyFont="1" applyBorder="1"/>
    <xf numFmtId="49" fontId="1" fillId="0" borderId="17" xfId="0" applyNumberFormat="1" applyFont="1" applyBorder="1"/>
    <xf numFmtId="49" fontId="5" fillId="0" borderId="9" xfId="0" applyNumberFormat="1" applyFont="1" applyBorder="1"/>
    <xf numFmtId="0" fontId="3" fillId="0" borderId="0" xfId="0" applyFont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1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7" fillId="0" borderId="10" xfId="0" applyFont="1" applyBorder="1" applyAlignment="1">
      <alignment horizontal="right" vertical="justify" wrapText="1"/>
    </xf>
    <xf numFmtId="0" fontId="7" fillId="0" borderId="12" xfId="0" applyFont="1" applyBorder="1" applyAlignment="1">
      <alignment horizontal="right" vertical="justify" wrapText="1"/>
    </xf>
    <xf numFmtId="0" fontId="7" fillId="0" borderId="15" xfId="0" applyFont="1" applyBorder="1" applyAlignment="1">
      <alignment horizontal="right" vertical="justify" wrapText="1"/>
    </xf>
    <xf numFmtId="0" fontId="3" fillId="2" borderId="20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view="pageBreakPreview" zoomScale="86" zoomScaleNormal="73" zoomScaleSheetLayoutView="86" workbookViewId="0">
      <selection activeCell="C15" sqref="C15"/>
    </sheetView>
  </sheetViews>
  <sheetFormatPr defaultColWidth="9.109375" defaultRowHeight="18" x14ac:dyDescent="0.35"/>
  <cols>
    <col min="1" max="1" width="40.88671875" style="1" customWidth="1"/>
    <col min="2" max="2" width="13.44140625" style="1" customWidth="1"/>
    <col min="3" max="4" width="9.109375" style="1"/>
    <col min="5" max="5" width="11.44140625" style="1" customWidth="1"/>
    <col min="6" max="6" width="10.5546875" style="1" customWidth="1"/>
    <col min="7" max="7" width="11.109375" style="1" customWidth="1"/>
    <col min="8" max="9" width="10.88671875" style="1" customWidth="1"/>
    <col min="10" max="10" width="10.5546875" style="1" customWidth="1"/>
    <col min="11" max="11" width="11.88671875" style="1" customWidth="1"/>
    <col min="12" max="12" width="11" style="1" customWidth="1"/>
    <col min="13" max="13" width="14.109375" style="1" customWidth="1"/>
    <col min="14" max="14" width="11.5546875" style="1" customWidth="1"/>
    <col min="15" max="15" width="12.109375" style="1" customWidth="1"/>
    <col min="16" max="16" width="41.44140625" style="1" customWidth="1"/>
    <col min="17" max="17" width="9.109375" style="1"/>
    <col min="18" max="18" width="12.88671875" style="1" bestFit="1" customWidth="1"/>
    <col min="19" max="16384" width="9.109375" style="1"/>
  </cols>
  <sheetData>
    <row r="1" spans="1:21" x14ac:dyDescent="0.35">
      <c r="P1" s="25" t="s">
        <v>27</v>
      </c>
    </row>
    <row r="3" spans="1:21" ht="20.399999999999999" x14ac:dyDescent="0.35">
      <c r="A3" s="60" t="s">
        <v>43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</row>
    <row r="4" spans="1:21" ht="20.399999999999999" x14ac:dyDescent="0.3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21" ht="18.600000000000001" thickBot="1" x14ac:dyDescent="0.4"/>
    <row r="6" spans="1:21" ht="34.200000000000003" thickBot="1" x14ac:dyDescent="0.4">
      <c r="A6" s="3"/>
      <c r="B6" s="4" t="s">
        <v>0</v>
      </c>
      <c r="C6" s="4" t="s">
        <v>1</v>
      </c>
      <c r="D6" s="4" t="s">
        <v>2</v>
      </c>
      <c r="E6" s="4" t="s">
        <v>3</v>
      </c>
      <c r="F6" s="4" t="s">
        <v>4</v>
      </c>
      <c r="G6" s="4" t="s">
        <v>5</v>
      </c>
      <c r="H6" s="4" t="s">
        <v>6</v>
      </c>
      <c r="I6" s="4" t="s">
        <v>7</v>
      </c>
      <c r="J6" s="4" t="s">
        <v>8</v>
      </c>
      <c r="K6" s="4" t="s">
        <v>9</v>
      </c>
      <c r="L6" s="4" t="s">
        <v>10</v>
      </c>
      <c r="M6" s="4" t="s">
        <v>11</v>
      </c>
      <c r="N6" s="4" t="s">
        <v>16</v>
      </c>
      <c r="O6" s="4" t="s">
        <v>12</v>
      </c>
      <c r="P6" s="5" t="s">
        <v>17</v>
      </c>
      <c r="Q6" s="2"/>
      <c r="R6" s="2"/>
      <c r="S6" s="2"/>
      <c r="T6" s="2"/>
      <c r="U6" s="2"/>
    </row>
    <row r="7" spans="1:21" ht="21" thickBot="1" x14ac:dyDescent="0.4">
      <c r="A7" s="61" t="s">
        <v>23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3"/>
    </row>
    <row r="8" spans="1:21" ht="19.5" customHeight="1" thickBot="1" x14ac:dyDescent="0.4">
      <c r="A8" s="8" t="s">
        <v>44</v>
      </c>
      <c r="B8" s="9" t="s">
        <v>35</v>
      </c>
      <c r="C8" s="29">
        <v>0</v>
      </c>
      <c r="D8" s="29">
        <v>990</v>
      </c>
      <c r="E8" s="29">
        <v>851</v>
      </c>
      <c r="F8" s="29">
        <v>860</v>
      </c>
      <c r="G8" s="29">
        <v>728</v>
      </c>
      <c r="H8" s="29">
        <v>641</v>
      </c>
      <c r="I8" s="29">
        <v>551</v>
      </c>
      <c r="J8" s="29">
        <v>479</v>
      </c>
      <c r="K8" s="29">
        <v>382</v>
      </c>
      <c r="L8" s="29">
        <v>375</v>
      </c>
      <c r="M8" s="29">
        <v>653</v>
      </c>
      <c r="N8" s="29">
        <v>628</v>
      </c>
      <c r="O8" s="29">
        <f t="shared" ref="O8:O15" si="0">SUM(C8:N8)</f>
        <v>7138</v>
      </c>
      <c r="P8" s="30"/>
    </row>
    <row r="9" spans="1:21" ht="18.600000000000001" thickBot="1" x14ac:dyDescent="0.4">
      <c r="A9" s="12"/>
      <c r="B9" s="13" t="s">
        <v>14</v>
      </c>
      <c r="C9" s="28">
        <v>0</v>
      </c>
      <c r="D9" s="28">
        <v>10959</v>
      </c>
      <c r="E9" s="28">
        <v>9494</v>
      </c>
      <c r="F9" s="28">
        <v>9951</v>
      </c>
      <c r="G9" s="28">
        <v>8401</v>
      </c>
      <c r="H9" s="28">
        <v>7261</v>
      </c>
      <c r="I9" s="35">
        <v>5473</v>
      </c>
      <c r="J9" s="35">
        <v>4143</v>
      </c>
      <c r="K9" s="35">
        <v>3554</v>
      </c>
      <c r="L9" s="35">
        <v>3786</v>
      </c>
      <c r="M9" s="35">
        <v>5088</v>
      </c>
      <c r="N9" s="35">
        <v>7310</v>
      </c>
      <c r="O9" s="29">
        <f t="shared" si="0"/>
        <v>75420</v>
      </c>
      <c r="P9" s="32" t="s">
        <v>57</v>
      </c>
    </row>
    <row r="10" spans="1:21" x14ac:dyDescent="0.35">
      <c r="A10" s="8" t="s">
        <v>45</v>
      </c>
      <c r="B10" s="9" t="s">
        <v>35</v>
      </c>
      <c r="C10" s="29">
        <v>391</v>
      </c>
      <c r="D10" s="29">
        <v>509</v>
      </c>
      <c r="E10" s="29">
        <v>624</v>
      </c>
      <c r="F10" s="29">
        <v>453</v>
      </c>
      <c r="G10" s="29">
        <v>319</v>
      </c>
      <c r="H10" s="29">
        <v>0</v>
      </c>
      <c r="I10" s="29">
        <v>0</v>
      </c>
      <c r="J10" s="29">
        <v>0</v>
      </c>
      <c r="K10" s="29">
        <v>0</v>
      </c>
      <c r="L10" s="29"/>
      <c r="M10" s="29"/>
      <c r="N10" s="29"/>
      <c r="O10" s="29">
        <f t="shared" si="0"/>
        <v>2296</v>
      </c>
      <c r="P10" s="30"/>
    </row>
    <row r="11" spans="1:21" x14ac:dyDescent="0.35">
      <c r="A11" s="11"/>
      <c r="B11" s="7" t="s">
        <v>14</v>
      </c>
      <c r="C11" s="28">
        <v>4115</v>
      </c>
      <c r="D11" s="28">
        <v>7197</v>
      </c>
      <c r="E11" s="28">
        <v>9465</v>
      </c>
      <c r="F11" s="28">
        <v>7289</v>
      </c>
      <c r="G11" s="28">
        <v>5129</v>
      </c>
      <c r="H11" s="28">
        <v>0</v>
      </c>
      <c r="I11" s="28">
        <v>0</v>
      </c>
      <c r="J11" s="28">
        <v>0</v>
      </c>
      <c r="K11" s="28">
        <v>0</v>
      </c>
      <c r="L11" s="28"/>
      <c r="M11" s="28"/>
      <c r="N11" s="28"/>
      <c r="O11" s="28">
        <f t="shared" si="0"/>
        <v>33195</v>
      </c>
      <c r="P11" s="31" t="s">
        <v>56</v>
      </c>
      <c r="Q11" s="33"/>
      <c r="R11" s="33"/>
    </row>
    <row r="12" spans="1:21" x14ac:dyDescent="0.35">
      <c r="A12" s="11" t="s">
        <v>55</v>
      </c>
      <c r="B12" s="7" t="s">
        <v>35</v>
      </c>
      <c r="C12" s="28"/>
      <c r="D12" s="28"/>
      <c r="E12" s="28"/>
      <c r="F12" s="28"/>
      <c r="G12" s="28"/>
      <c r="H12" s="28">
        <v>315</v>
      </c>
      <c r="I12" s="28">
        <v>350</v>
      </c>
      <c r="J12" s="28">
        <v>410</v>
      </c>
      <c r="K12" s="28">
        <v>400</v>
      </c>
      <c r="L12" s="28">
        <v>510</v>
      </c>
      <c r="M12" s="28">
        <v>710</v>
      </c>
      <c r="N12" s="28">
        <f>810+810</f>
        <v>1620</v>
      </c>
      <c r="O12" s="28">
        <f t="shared" si="0"/>
        <v>4315</v>
      </c>
      <c r="P12" s="31"/>
    </row>
    <row r="13" spans="1:21" ht="18.600000000000001" thickBot="1" x14ac:dyDescent="0.4">
      <c r="A13" s="38"/>
      <c r="B13" s="39" t="s">
        <v>14</v>
      </c>
      <c r="C13" s="40"/>
      <c r="D13" s="40"/>
      <c r="E13" s="40"/>
      <c r="F13" s="40"/>
      <c r="G13" s="40"/>
      <c r="H13" s="40">
        <v>4896</v>
      </c>
      <c r="I13" s="40">
        <v>5475</v>
      </c>
      <c r="J13" s="40">
        <v>6454</v>
      </c>
      <c r="K13" s="40">
        <f>K12*15</f>
        <v>6000</v>
      </c>
      <c r="L13" s="40">
        <f>L12*15</f>
        <v>7650</v>
      </c>
      <c r="M13" s="40">
        <f>M12*15</f>
        <v>10650</v>
      </c>
      <c r="N13" s="40">
        <f>N12*15.5</f>
        <v>25110</v>
      </c>
      <c r="O13" s="40">
        <f t="shared" si="0"/>
        <v>66235</v>
      </c>
      <c r="P13" s="41" t="s">
        <v>61</v>
      </c>
      <c r="Q13" s="33"/>
      <c r="R13" s="33"/>
    </row>
    <row r="14" spans="1:21" x14ac:dyDescent="0.35">
      <c r="A14" s="36" t="s">
        <v>46</v>
      </c>
      <c r="B14" s="51" t="s">
        <v>35</v>
      </c>
      <c r="C14" s="37">
        <v>990</v>
      </c>
      <c r="D14" s="37">
        <f>900+12</f>
        <v>912</v>
      </c>
      <c r="E14" s="37">
        <f>860+12</f>
        <v>872</v>
      </c>
      <c r="F14" s="37">
        <f>860+12</f>
        <v>872</v>
      </c>
      <c r="G14" s="37">
        <f>750+12</f>
        <v>762</v>
      </c>
      <c r="H14" s="37">
        <f>640+12</f>
        <v>652</v>
      </c>
      <c r="I14" s="37">
        <v>384</v>
      </c>
      <c r="J14" s="37">
        <f>370+12</f>
        <v>382</v>
      </c>
      <c r="K14" s="37">
        <v>390</v>
      </c>
      <c r="L14" s="37">
        <v>510</v>
      </c>
      <c r="M14" s="37"/>
      <c r="N14" s="37"/>
      <c r="O14" s="29">
        <f t="shared" si="0"/>
        <v>6726</v>
      </c>
      <c r="P14" s="30" t="s">
        <v>62</v>
      </c>
      <c r="R14" s="33"/>
    </row>
    <row r="15" spans="1:21" ht="18.600000000000001" thickBot="1" x14ac:dyDescent="0.4">
      <c r="A15" s="12"/>
      <c r="B15" s="52" t="s">
        <v>14</v>
      </c>
      <c r="C15" s="17">
        <f>16*C14</f>
        <v>15840</v>
      </c>
      <c r="D15" s="17">
        <f t="shared" ref="D15:N15" si="1">16*D14</f>
        <v>14592</v>
      </c>
      <c r="E15" s="17">
        <f>16*E14</f>
        <v>13952</v>
      </c>
      <c r="F15" s="17">
        <f>16*F14</f>
        <v>13952</v>
      </c>
      <c r="G15" s="17">
        <f t="shared" si="1"/>
        <v>12192</v>
      </c>
      <c r="H15" s="17">
        <f t="shared" si="1"/>
        <v>10432</v>
      </c>
      <c r="I15" s="17">
        <f>16*I14</f>
        <v>6144</v>
      </c>
      <c r="J15" s="17">
        <f t="shared" si="1"/>
        <v>6112</v>
      </c>
      <c r="K15" s="17">
        <f t="shared" si="1"/>
        <v>6240</v>
      </c>
      <c r="L15" s="17">
        <f t="shared" si="1"/>
        <v>8160</v>
      </c>
      <c r="M15" s="17">
        <f t="shared" si="1"/>
        <v>0</v>
      </c>
      <c r="N15" s="17">
        <f t="shared" si="1"/>
        <v>0</v>
      </c>
      <c r="O15" s="17">
        <f t="shared" si="0"/>
        <v>107616</v>
      </c>
      <c r="P15" s="42"/>
      <c r="Q15" s="33"/>
    </row>
    <row r="16" spans="1:21" x14ac:dyDescent="0.35"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</row>
    <row r="17" spans="3:16" x14ac:dyDescent="0.35">
      <c r="O17" s="19"/>
    </row>
    <row r="21" spans="3:16" s="34" customFormat="1" ht="20.399999999999999" x14ac:dyDescent="0.35">
      <c r="C21" s="34" t="s">
        <v>30</v>
      </c>
      <c r="G21" s="34" t="s">
        <v>42</v>
      </c>
    </row>
    <row r="24" spans="3:16" x14ac:dyDescent="0.35">
      <c r="O24" s="26"/>
      <c r="P24" s="1" t="s">
        <v>41</v>
      </c>
    </row>
  </sheetData>
  <mergeCells count="3">
    <mergeCell ref="A3:P3"/>
    <mergeCell ref="A7:P7"/>
    <mergeCell ref="A4:P4"/>
  </mergeCells>
  <pageMargins left="0.70866141732283472" right="0.70866141732283472" top="0.78740157480314965" bottom="0.78740157480314965" header="0.31496062992125984" footer="0.31496062992125984"/>
  <pageSetup paperSize="9" scale="5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9"/>
  <sheetViews>
    <sheetView zoomScale="73" zoomScaleNormal="73" workbookViewId="0">
      <selection activeCell="F19" sqref="F19"/>
    </sheetView>
  </sheetViews>
  <sheetFormatPr defaultColWidth="9.109375" defaultRowHeight="18" x14ac:dyDescent="0.35"/>
  <cols>
    <col min="1" max="1" width="41.88671875" style="1" customWidth="1"/>
    <col min="2" max="2" width="13.44140625" style="1" customWidth="1"/>
    <col min="3" max="3" width="14" style="1" customWidth="1"/>
    <col min="4" max="4" width="13" style="1" customWidth="1"/>
    <col min="5" max="5" width="13.44140625" style="1" customWidth="1"/>
    <col min="6" max="6" width="12.5546875" style="1" customWidth="1"/>
    <col min="7" max="7" width="11.109375" style="1" customWidth="1"/>
    <col min="8" max="9" width="10.88671875" style="1" customWidth="1"/>
    <col min="10" max="10" width="12" style="1" customWidth="1"/>
    <col min="11" max="11" width="11.88671875" style="1" customWidth="1"/>
    <col min="12" max="12" width="11" style="1" customWidth="1"/>
    <col min="13" max="13" width="14.109375" style="1" customWidth="1"/>
    <col min="14" max="14" width="13.6640625" style="1" customWidth="1"/>
    <col min="15" max="15" width="14.44140625" style="1" customWidth="1"/>
    <col min="16" max="16" width="43.44140625" style="1" customWidth="1"/>
    <col min="17" max="16384" width="9.109375" style="1"/>
  </cols>
  <sheetData>
    <row r="1" spans="1:21" x14ac:dyDescent="0.35">
      <c r="P1" s="25" t="s">
        <v>28</v>
      </c>
    </row>
    <row r="3" spans="1:21" ht="20.399999999999999" x14ac:dyDescent="0.35">
      <c r="A3" s="60" t="s">
        <v>47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</row>
    <row r="4" spans="1:21" ht="20.399999999999999" x14ac:dyDescent="0.3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21" ht="18.600000000000001" thickBot="1" x14ac:dyDescent="0.4"/>
    <row r="6" spans="1:21" ht="34.200000000000003" thickBot="1" x14ac:dyDescent="0.4">
      <c r="A6" s="3"/>
      <c r="B6" s="4" t="s">
        <v>0</v>
      </c>
      <c r="C6" s="4" t="s">
        <v>1</v>
      </c>
      <c r="D6" s="4" t="s">
        <v>2</v>
      </c>
      <c r="E6" s="4" t="s">
        <v>3</v>
      </c>
      <c r="F6" s="4" t="s">
        <v>4</v>
      </c>
      <c r="G6" s="4" t="s">
        <v>5</v>
      </c>
      <c r="H6" s="4" t="s">
        <v>6</v>
      </c>
      <c r="I6" s="4" t="s">
        <v>7</v>
      </c>
      <c r="J6" s="4" t="s">
        <v>8</v>
      </c>
      <c r="K6" s="4" t="s">
        <v>9</v>
      </c>
      <c r="L6" s="4" t="s">
        <v>10</v>
      </c>
      <c r="M6" s="4" t="s">
        <v>11</v>
      </c>
      <c r="N6" s="4" t="s">
        <v>16</v>
      </c>
      <c r="O6" s="4" t="s">
        <v>12</v>
      </c>
      <c r="P6" s="5" t="s">
        <v>17</v>
      </c>
      <c r="Q6" s="2"/>
      <c r="R6" s="2"/>
      <c r="S6" s="2"/>
      <c r="T6" s="2"/>
      <c r="U6" s="2"/>
    </row>
    <row r="7" spans="1:21" ht="21" thickBot="1" x14ac:dyDescent="0.4">
      <c r="A7" s="61" t="s">
        <v>23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3"/>
    </row>
    <row r="8" spans="1:21" ht="18.75" customHeight="1" x14ac:dyDescent="0.35">
      <c r="A8" s="64" t="s">
        <v>38</v>
      </c>
      <c r="B8" s="9" t="s">
        <v>18</v>
      </c>
      <c r="C8" s="23"/>
      <c r="D8" s="23">
        <v>792</v>
      </c>
      <c r="E8" s="23">
        <v>1045</v>
      </c>
      <c r="F8" s="23">
        <v>1015</v>
      </c>
      <c r="G8" s="56">
        <v>498</v>
      </c>
      <c r="H8" s="46"/>
      <c r="I8" s="46"/>
      <c r="J8" s="46"/>
      <c r="K8" s="46"/>
      <c r="L8" s="46"/>
      <c r="M8" s="57">
        <v>820</v>
      </c>
      <c r="N8" s="57">
        <v>1200</v>
      </c>
      <c r="O8" s="57">
        <f>SUM(C8:N8)</f>
        <v>5370</v>
      </c>
      <c r="P8" s="44"/>
    </row>
    <row r="9" spans="1:21" ht="19.5" customHeight="1" x14ac:dyDescent="0.35">
      <c r="A9" s="65"/>
      <c r="B9" s="7" t="s">
        <v>14</v>
      </c>
      <c r="C9" s="6"/>
      <c r="D9" s="6">
        <v>13500</v>
      </c>
      <c r="E9" s="6">
        <v>17813</v>
      </c>
      <c r="F9" s="6">
        <v>17311</v>
      </c>
      <c r="G9" s="48">
        <v>8539</v>
      </c>
      <c r="H9" s="48">
        <v>3</v>
      </c>
      <c r="I9" s="48">
        <v>3</v>
      </c>
      <c r="J9" s="48">
        <v>3</v>
      </c>
      <c r="K9" s="48">
        <v>3</v>
      </c>
      <c r="L9" s="48">
        <v>3</v>
      </c>
      <c r="M9" s="48">
        <v>13990</v>
      </c>
      <c r="N9" s="48">
        <v>20463</v>
      </c>
      <c r="O9" s="48">
        <f t="shared" ref="O9" si="0">SUM(C9:N9)</f>
        <v>91631</v>
      </c>
      <c r="P9" s="49" t="s">
        <v>39</v>
      </c>
    </row>
    <row r="10" spans="1:21" ht="19.5" customHeight="1" thickBot="1" x14ac:dyDescent="0.4">
      <c r="A10" s="12" t="s">
        <v>34</v>
      </c>
      <c r="B10" s="13" t="s">
        <v>14</v>
      </c>
      <c r="C10" s="47"/>
      <c r="D10" s="47">
        <v>754</v>
      </c>
      <c r="E10" s="47">
        <v>754</v>
      </c>
      <c r="F10" s="47">
        <v>755</v>
      </c>
      <c r="G10" s="47">
        <v>754</v>
      </c>
      <c r="H10" s="47">
        <v>754</v>
      </c>
      <c r="I10" s="47">
        <v>755</v>
      </c>
      <c r="J10" s="47">
        <v>754</v>
      </c>
      <c r="K10" s="47">
        <v>754</v>
      </c>
      <c r="L10" s="47">
        <v>755</v>
      </c>
      <c r="M10" s="47">
        <v>755</v>
      </c>
      <c r="N10" s="47">
        <v>1509</v>
      </c>
      <c r="O10" s="47">
        <f t="shared" ref="O10:O15" si="1">SUM(C10:N10)</f>
        <v>9053</v>
      </c>
      <c r="P10" s="45" t="s">
        <v>40</v>
      </c>
    </row>
    <row r="11" spans="1:21" ht="18.75" customHeight="1" x14ac:dyDescent="0.35">
      <c r="A11" s="64" t="s">
        <v>48</v>
      </c>
      <c r="B11" s="9" t="s">
        <v>18</v>
      </c>
      <c r="C11" s="23"/>
      <c r="D11" s="23">
        <v>797.75</v>
      </c>
      <c r="E11" s="23">
        <v>789.57</v>
      </c>
      <c r="F11" s="23">
        <v>738.3</v>
      </c>
      <c r="G11" s="46"/>
      <c r="H11" s="46"/>
      <c r="I11" s="46"/>
      <c r="J11" s="46"/>
      <c r="K11" s="46"/>
      <c r="L11" s="46"/>
      <c r="M11" s="46"/>
      <c r="N11" s="46"/>
      <c r="O11" s="57">
        <f>SUM(C11:N11)</f>
        <v>2325.62</v>
      </c>
      <c r="P11" s="44"/>
    </row>
    <row r="12" spans="1:21" ht="19.5" customHeight="1" x14ac:dyDescent="0.35">
      <c r="A12" s="65"/>
      <c r="B12" s="7" t="s">
        <v>14</v>
      </c>
      <c r="C12" s="6"/>
      <c r="D12" s="6">
        <v>13604</v>
      </c>
      <c r="E12" s="6">
        <v>13464</v>
      </c>
      <c r="F12" s="6">
        <v>12590</v>
      </c>
      <c r="G12" s="48">
        <v>2</v>
      </c>
      <c r="H12" s="48"/>
      <c r="I12" s="48"/>
      <c r="J12" s="48"/>
      <c r="K12" s="48"/>
      <c r="L12" s="48"/>
      <c r="M12" s="48"/>
      <c r="N12" s="48"/>
      <c r="O12" s="48">
        <f t="shared" ref="O12:O13" si="2">SUM(C12:N12)</f>
        <v>39660</v>
      </c>
      <c r="P12" s="49" t="s">
        <v>59</v>
      </c>
    </row>
    <row r="13" spans="1:21" ht="19.5" customHeight="1" thickBot="1" x14ac:dyDescent="0.4">
      <c r="A13" s="12" t="s">
        <v>34</v>
      </c>
      <c r="B13" s="13" t="s">
        <v>14</v>
      </c>
      <c r="C13" s="47"/>
      <c r="D13" s="47">
        <v>1331</v>
      </c>
      <c r="E13" s="47">
        <v>1331</v>
      </c>
      <c r="F13" s="47">
        <v>1331</v>
      </c>
      <c r="G13" s="47">
        <v>1603</v>
      </c>
      <c r="H13" s="47">
        <v>0</v>
      </c>
      <c r="I13" s="47"/>
      <c r="J13" s="47"/>
      <c r="K13" s="47"/>
      <c r="L13" s="47"/>
      <c r="M13" s="47"/>
      <c r="N13" s="47"/>
      <c r="O13" s="47">
        <f t="shared" si="2"/>
        <v>5596</v>
      </c>
      <c r="P13" s="45" t="s">
        <v>60</v>
      </c>
    </row>
    <row r="14" spans="1:21" ht="19.5" customHeight="1" x14ac:dyDescent="0.35">
      <c r="A14" s="21" t="s">
        <v>58</v>
      </c>
      <c r="B14" s="22" t="s">
        <v>18</v>
      </c>
      <c r="C14" s="23"/>
      <c r="D14" s="23"/>
      <c r="E14" s="23"/>
      <c r="F14" s="23"/>
      <c r="G14" s="23"/>
      <c r="H14" s="23"/>
      <c r="I14" s="23"/>
      <c r="J14" s="23"/>
      <c r="K14" s="23"/>
      <c r="L14" s="23">
        <v>250</v>
      </c>
      <c r="M14" s="23">
        <v>995</v>
      </c>
      <c r="N14" s="58">
        <v>1210</v>
      </c>
      <c r="O14" s="10">
        <f t="shared" si="1"/>
        <v>2455</v>
      </c>
      <c r="P14" s="43"/>
    </row>
    <row r="15" spans="1:21" ht="19.5" customHeight="1" x14ac:dyDescent="0.35">
      <c r="A15" s="11"/>
      <c r="B15" s="7" t="s">
        <v>14</v>
      </c>
      <c r="C15" s="6"/>
      <c r="D15" s="6"/>
      <c r="E15" s="6"/>
      <c r="F15" s="6"/>
      <c r="G15" s="6"/>
      <c r="H15" s="6">
        <v>2</v>
      </c>
      <c r="I15" s="6"/>
      <c r="J15" s="6"/>
      <c r="K15" s="6"/>
      <c r="L15" s="6">
        <v>4495</v>
      </c>
      <c r="M15" s="6">
        <v>17888</v>
      </c>
      <c r="N15" s="6">
        <v>21574</v>
      </c>
      <c r="O15" s="24">
        <f t="shared" si="1"/>
        <v>43959</v>
      </c>
      <c r="P15" s="49" t="s">
        <v>59</v>
      </c>
    </row>
    <row r="16" spans="1:21" ht="19.5" customHeight="1" thickBot="1" x14ac:dyDescent="0.4">
      <c r="A16" s="38" t="s">
        <v>34</v>
      </c>
      <c r="B16" s="39" t="s">
        <v>14</v>
      </c>
      <c r="C16" s="50"/>
      <c r="D16" s="50"/>
      <c r="E16" s="50"/>
      <c r="F16" s="50"/>
      <c r="G16" s="50"/>
      <c r="H16" s="50">
        <v>1604</v>
      </c>
      <c r="I16" s="50">
        <v>1604</v>
      </c>
      <c r="J16" s="50">
        <v>1604</v>
      </c>
      <c r="K16" s="50">
        <v>1604</v>
      </c>
      <c r="L16" s="50">
        <v>1604</v>
      </c>
      <c r="M16" s="50">
        <v>1604</v>
      </c>
      <c r="N16" s="50">
        <v>1604</v>
      </c>
      <c r="O16" s="50">
        <f>SUM(C16:N16)</f>
        <v>11228</v>
      </c>
      <c r="P16" s="45" t="s">
        <v>36</v>
      </c>
    </row>
    <row r="17" spans="1:16" ht="19.5" customHeight="1" x14ac:dyDescent="0.35">
      <c r="A17" s="36" t="s">
        <v>49</v>
      </c>
      <c r="B17" s="9" t="s">
        <v>18</v>
      </c>
      <c r="C17" s="59">
        <v>1200</v>
      </c>
      <c r="D17" s="59">
        <v>1225</v>
      </c>
      <c r="E17" s="59">
        <v>1000</v>
      </c>
      <c r="F17" s="59">
        <v>30</v>
      </c>
      <c r="G17" s="37">
        <v>1</v>
      </c>
      <c r="H17" s="37">
        <v>1</v>
      </c>
      <c r="I17" s="37">
        <v>1</v>
      </c>
      <c r="J17" s="37">
        <v>1</v>
      </c>
      <c r="K17" s="37">
        <v>1</v>
      </c>
      <c r="L17" s="37">
        <v>250</v>
      </c>
      <c r="M17" s="54"/>
      <c r="N17" s="54"/>
      <c r="O17" s="59">
        <f>SUM(C17:N17)</f>
        <v>3710</v>
      </c>
      <c r="P17" s="44"/>
    </row>
    <row r="18" spans="1:16" ht="40.5" customHeight="1" x14ac:dyDescent="0.35">
      <c r="A18" s="11"/>
      <c r="B18" s="7" t="s">
        <v>14</v>
      </c>
      <c r="C18" s="15">
        <f>C17*17.053</f>
        <v>20463.600000000002</v>
      </c>
      <c r="D18" s="15">
        <f t="shared" ref="D18:N18" si="3">D17*17.053</f>
        <v>20889.924999999999</v>
      </c>
      <c r="E18" s="15">
        <f t="shared" si="3"/>
        <v>17053</v>
      </c>
      <c r="F18" s="15">
        <f t="shared" si="3"/>
        <v>511.59000000000003</v>
      </c>
      <c r="G18" s="15">
        <f t="shared" si="3"/>
        <v>17.053000000000001</v>
      </c>
      <c r="H18" s="15">
        <f t="shared" si="3"/>
        <v>17.053000000000001</v>
      </c>
      <c r="I18" s="15">
        <f t="shared" si="3"/>
        <v>17.053000000000001</v>
      </c>
      <c r="J18" s="15">
        <f t="shared" si="3"/>
        <v>17.053000000000001</v>
      </c>
      <c r="K18" s="15">
        <f t="shared" si="3"/>
        <v>17.053000000000001</v>
      </c>
      <c r="L18" s="15">
        <f t="shared" si="3"/>
        <v>4263.25</v>
      </c>
      <c r="M18" s="15">
        <f t="shared" si="3"/>
        <v>0</v>
      </c>
      <c r="N18" s="15">
        <f t="shared" si="3"/>
        <v>0</v>
      </c>
      <c r="O18" s="15">
        <f>SUM(C18:N18)</f>
        <v>63266.63</v>
      </c>
      <c r="P18" s="49" t="s">
        <v>67</v>
      </c>
    </row>
    <row r="19" spans="1:16" ht="19.5" customHeight="1" thickBot="1" x14ac:dyDescent="0.4">
      <c r="A19" s="12" t="s">
        <v>34</v>
      </c>
      <c r="B19" s="13" t="s">
        <v>14</v>
      </c>
      <c r="C19" s="47">
        <v>1604</v>
      </c>
      <c r="D19" s="47">
        <v>1604</v>
      </c>
      <c r="E19" s="47">
        <v>1604</v>
      </c>
      <c r="F19" s="47">
        <v>1604</v>
      </c>
      <c r="G19" s="47">
        <v>1604</v>
      </c>
      <c r="H19" s="47">
        <v>1604</v>
      </c>
      <c r="I19" s="47">
        <v>1604</v>
      </c>
      <c r="J19" s="47">
        <v>1604</v>
      </c>
      <c r="K19" s="47">
        <v>1604</v>
      </c>
      <c r="L19" s="47">
        <v>1604</v>
      </c>
      <c r="M19" s="47"/>
      <c r="N19" s="47"/>
      <c r="O19" s="47">
        <f t="shared" ref="O19" si="4">SUM(C19:N19)</f>
        <v>16040</v>
      </c>
      <c r="P19" s="45" t="s">
        <v>37</v>
      </c>
    </row>
    <row r="20" spans="1:16" x14ac:dyDescent="0.35"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19"/>
    </row>
    <row r="21" spans="1:16" x14ac:dyDescent="0.35">
      <c r="A21" s="1" t="s">
        <v>68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19">
        <f>O18+O19</f>
        <v>79306.63</v>
      </c>
    </row>
    <row r="22" spans="1:16" x14ac:dyDescent="0.35"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19"/>
    </row>
    <row r="23" spans="1:16" x14ac:dyDescent="0.35">
      <c r="P23" s="55"/>
    </row>
    <row r="24" spans="1:16" x14ac:dyDescent="0.35">
      <c r="A24" s="1" t="s">
        <v>33</v>
      </c>
    </row>
    <row r="25" spans="1:16" x14ac:dyDescent="0.35">
      <c r="A25" s="1" t="s">
        <v>66</v>
      </c>
    </row>
    <row r="28" spans="1:16" ht="20.399999999999999" x14ac:dyDescent="0.35">
      <c r="C28" s="34" t="s">
        <v>30</v>
      </c>
      <c r="D28" s="34"/>
      <c r="E28" s="34"/>
      <c r="F28" s="34"/>
      <c r="G28" s="34" t="s">
        <v>32</v>
      </c>
      <c r="H28" s="34"/>
      <c r="I28" s="34"/>
      <c r="J28" s="34"/>
    </row>
    <row r="29" spans="1:16" ht="24.6" x14ac:dyDescent="0.4">
      <c r="C29" s="53"/>
      <c r="D29" s="53"/>
      <c r="E29" s="53"/>
      <c r="F29" s="53"/>
      <c r="G29" s="53"/>
      <c r="H29" s="53"/>
      <c r="I29" s="53"/>
      <c r="J29" s="25"/>
    </row>
  </sheetData>
  <mergeCells count="5">
    <mergeCell ref="A3:P3"/>
    <mergeCell ref="A4:P4"/>
    <mergeCell ref="A7:P7"/>
    <mergeCell ref="A8:A9"/>
    <mergeCell ref="A11:A12"/>
  </mergeCells>
  <pageMargins left="0.70866141732283472" right="0.70866141732283472" top="0.78740157480314965" bottom="0.78740157480314965" header="0.31496062992125984" footer="0.31496062992125984"/>
  <pageSetup paperSize="9" scale="5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tabSelected="1" zoomScale="73" zoomScaleNormal="73" workbookViewId="0">
      <selection activeCell="B12" sqref="B12"/>
    </sheetView>
  </sheetViews>
  <sheetFormatPr defaultColWidth="9.109375" defaultRowHeight="18" x14ac:dyDescent="0.35"/>
  <cols>
    <col min="1" max="1" width="41.88671875" style="1" customWidth="1"/>
    <col min="2" max="2" width="13.44140625" style="1" customWidth="1"/>
    <col min="3" max="3" width="13.33203125" style="1" customWidth="1"/>
    <col min="4" max="4" width="11.88671875" style="1" customWidth="1"/>
    <col min="5" max="5" width="11.109375" style="1" customWidth="1"/>
    <col min="6" max="6" width="10.5546875" style="1" customWidth="1"/>
    <col min="7" max="7" width="11.109375" style="1" customWidth="1"/>
    <col min="8" max="9" width="10.88671875" style="1" customWidth="1"/>
    <col min="10" max="10" width="10.5546875" style="1" customWidth="1"/>
    <col min="11" max="11" width="11.88671875" style="1" customWidth="1"/>
    <col min="12" max="12" width="11" style="1" customWidth="1"/>
    <col min="13" max="13" width="14.109375" style="1" customWidth="1"/>
    <col min="14" max="14" width="13.6640625" style="1" customWidth="1"/>
    <col min="15" max="15" width="12.109375" style="1" customWidth="1"/>
    <col min="16" max="16" width="37.109375" style="1" customWidth="1"/>
    <col min="17" max="16384" width="9.109375" style="1"/>
  </cols>
  <sheetData>
    <row r="1" spans="1:16" x14ac:dyDescent="0.35">
      <c r="P1" s="25" t="s">
        <v>29</v>
      </c>
    </row>
    <row r="3" spans="1:16" ht="20.399999999999999" x14ac:dyDescent="0.35">
      <c r="A3" s="60" t="s">
        <v>50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</row>
    <row r="4" spans="1:16" ht="21" thickBot="1" x14ac:dyDescent="0.4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6" ht="34.200000000000003" thickBot="1" x14ac:dyDescent="0.4">
      <c r="A5" s="3"/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4" t="s">
        <v>16</v>
      </c>
      <c r="O5" s="4" t="s">
        <v>12</v>
      </c>
      <c r="P5" s="5" t="s">
        <v>17</v>
      </c>
    </row>
    <row r="6" spans="1:16" ht="21" thickBot="1" x14ac:dyDescent="0.4">
      <c r="A6" s="27" t="s">
        <v>23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6" ht="18.75" customHeight="1" x14ac:dyDescent="0.35">
      <c r="A7" s="8" t="s">
        <v>51</v>
      </c>
      <c r="B7" s="9" t="s">
        <v>76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4"/>
      <c r="P7" s="70" t="s">
        <v>64</v>
      </c>
    </row>
    <row r="8" spans="1:16" x14ac:dyDescent="0.35">
      <c r="A8" s="11"/>
      <c r="B8" s="7" t="s">
        <v>14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71"/>
    </row>
    <row r="9" spans="1:16" x14ac:dyDescent="0.35">
      <c r="A9" s="11" t="s">
        <v>52</v>
      </c>
      <c r="B9" s="7" t="s">
        <v>76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71"/>
    </row>
    <row r="10" spans="1:16" x14ac:dyDescent="0.35">
      <c r="A10" s="11"/>
      <c r="B10" s="7" t="s">
        <v>14</v>
      </c>
      <c r="C10" s="6"/>
      <c r="D10" s="6"/>
      <c r="E10" s="6"/>
      <c r="F10" s="6"/>
      <c r="G10" s="6"/>
      <c r="H10" s="6"/>
      <c r="I10" s="6"/>
      <c r="J10" s="6"/>
      <c r="K10" s="6"/>
      <c r="L10" s="6">
        <v>2110</v>
      </c>
      <c r="M10" s="6">
        <v>2110</v>
      </c>
      <c r="N10" s="6">
        <v>2110</v>
      </c>
      <c r="O10" s="6">
        <f>SUM(C10:N10)</f>
        <v>6330</v>
      </c>
      <c r="P10" s="71"/>
    </row>
    <row r="11" spans="1:16" x14ac:dyDescent="0.35">
      <c r="A11" s="20" t="s">
        <v>46</v>
      </c>
      <c r="B11" s="7" t="s">
        <v>76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>
        <f>SUM(C11:N11)</f>
        <v>0</v>
      </c>
      <c r="P11" s="71"/>
    </row>
    <row r="12" spans="1:16" ht="18.600000000000001" thickBot="1" x14ac:dyDescent="0.4">
      <c r="A12" s="12"/>
      <c r="B12" s="13" t="s">
        <v>14</v>
      </c>
      <c r="C12" s="15">
        <v>2110</v>
      </c>
      <c r="D12" s="15">
        <v>2110</v>
      </c>
      <c r="E12" s="15">
        <v>2110</v>
      </c>
      <c r="F12" s="15"/>
      <c r="G12" s="15"/>
      <c r="H12" s="15"/>
      <c r="I12" s="15"/>
      <c r="J12" s="15"/>
      <c r="K12" s="15"/>
      <c r="L12" s="15">
        <v>2110</v>
      </c>
      <c r="M12" s="15"/>
      <c r="N12" s="15"/>
      <c r="O12" s="15">
        <f>SUM(C12:N12)</f>
        <v>8440</v>
      </c>
      <c r="P12" s="72"/>
    </row>
    <row r="13" spans="1:16" ht="20.399999999999999" x14ac:dyDescent="0.35">
      <c r="A13" s="61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3"/>
    </row>
    <row r="14" spans="1:16" ht="20.399999999999999" hidden="1" x14ac:dyDescent="0.35">
      <c r="A14" s="61" t="s">
        <v>15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3"/>
    </row>
    <row r="15" spans="1:16" hidden="1" x14ac:dyDescent="0.35">
      <c r="A15" s="8" t="s">
        <v>19</v>
      </c>
      <c r="B15" s="7" t="s">
        <v>18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4"/>
      <c r="P15" s="67"/>
    </row>
    <row r="16" spans="1:16" hidden="1" x14ac:dyDescent="0.35">
      <c r="A16" s="11"/>
      <c r="B16" s="7" t="s">
        <v>14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8"/>
    </row>
    <row r="17" spans="1:16" hidden="1" x14ac:dyDescent="0.35">
      <c r="A17" s="11" t="s">
        <v>20</v>
      </c>
      <c r="B17" s="7" t="s">
        <v>18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8"/>
    </row>
    <row r="18" spans="1:16" hidden="1" x14ac:dyDescent="0.35">
      <c r="A18" s="11"/>
      <c r="B18" s="7" t="s">
        <v>14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8"/>
    </row>
    <row r="19" spans="1:16" hidden="1" x14ac:dyDescent="0.35">
      <c r="A19" s="11" t="s">
        <v>21</v>
      </c>
      <c r="B19" s="7" t="s">
        <v>18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68"/>
    </row>
    <row r="20" spans="1:16" ht="18.600000000000001" hidden="1" thickBot="1" x14ac:dyDescent="0.4">
      <c r="A20" s="12"/>
      <c r="B20" s="13" t="s">
        <v>14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69"/>
    </row>
    <row r="21" spans="1:16" ht="24" customHeight="1" x14ac:dyDescent="0.35">
      <c r="A21" s="25" t="s">
        <v>63</v>
      </c>
    </row>
    <row r="22" spans="1:16" ht="30.6" customHeight="1" x14ac:dyDescent="0.35">
      <c r="A22" s="66" t="s">
        <v>71</v>
      </c>
      <c r="B22" s="66"/>
      <c r="C22" s="66"/>
      <c r="O22" s="19">
        <f>O12+O20</f>
        <v>8440</v>
      </c>
    </row>
    <row r="23" spans="1:16" x14ac:dyDescent="0.35">
      <c r="A23" s="66" t="s">
        <v>69</v>
      </c>
      <c r="B23" s="66"/>
    </row>
    <row r="24" spans="1:16" x14ac:dyDescent="0.35">
      <c r="A24" s="66" t="s">
        <v>70</v>
      </c>
      <c r="B24" s="66"/>
    </row>
    <row r="25" spans="1:16" x14ac:dyDescent="0.35">
      <c r="A25" s="1" t="s">
        <v>24</v>
      </c>
    </row>
    <row r="27" spans="1:16" x14ac:dyDescent="0.35">
      <c r="A27" s="1" t="s">
        <v>25</v>
      </c>
    </row>
    <row r="29" spans="1:16" x14ac:dyDescent="0.35">
      <c r="C29" s="25" t="s">
        <v>30</v>
      </c>
      <c r="G29" s="1" t="s">
        <v>31</v>
      </c>
      <c r="J29" s="1" t="s">
        <v>32</v>
      </c>
    </row>
  </sheetData>
  <mergeCells count="9">
    <mergeCell ref="A22:C22"/>
    <mergeCell ref="A23:B23"/>
    <mergeCell ref="A24:B24"/>
    <mergeCell ref="P15:P20"/>
    <mergeCell ref="A3:P3"/>
    <mergeCell ref="A4:P4"/>
    <mergeCell ref="P7:P12"/>
    <mergeCell ref="A13:P13"/>
    <mergeCell ref="A14:P14"/>
  </mergeCells>
  <pageMargins left="0.70866141732283472" right="0.70866141732283472" top="0.78740157480314965" bottom="0.78740157480314965" header="0.31496062992125984" footer="0.31496062992125984"/>
  <pageSetup paperSize="9" scale="53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7"/>
  <sheetViews>
    <sheetView zoomScale="73" zoomScaleNormal="73" workbookViewId="0">
      <selection activeCell="A26" sqref="A26"/>
    </sheetView>
  </sheetViews>
  <sheetFormatPr defaultColWidth="9.109375" defaultRowHeight="18" x14ac:dyDescent="0.35"/>
  <cols>
    <col min="1" max="1" width="40.88671875" style="1" customWidth="1"/>
    <col min="2" max="2" width="13.44140625" style="1" customWidth="1"/>
    <col min="3" max="4" width="9.109375" style="1"/>
    <col min="5" max="5" width="11.109375" style="1" customWidth="1"/>
    <col min="6" max="6" width="10.5546875" style="1" customWidth="1"/>
    <col min="7" max="7" width="11.109375" style="1" customWidth="1"/>
    <col min="8" max="9" width="10.88671875" style="1" customWidth="1"/>
    <col min="10" max="10" width="10.5546875" style="1" customWidth="1"/>
    <col min="11" max="11" width="11.88671875" style="1" customWidth="1"/>
    <col min="12" max="12" width="11" style="1" customWidth="1"/>
    <col min="13" max="13" width="14.109375" style="1" customWidth="1"/>
    <col min="14" max="14" width="11.5546875" style="1" customWidth="1"/>
    <col min="15" max="15" width="12.109375" style="1" customWidth="1"/>
    <col min="16" max="16" width="41.44140625" style="1" customWidth="1"/>
    <col min="17" max="16384" width="9.109375" style="1"/>
  </cols>
  <sheetData>
    <row r="1" spans="1:21" x14ac:dyDescent="0.35">
      <c r="P1" s="25" t="s">
        <v>26</v>
      </c>
    </row>
    <row r="3" spans="1:21" ht="20.399999999999999" x14ac:dyDescent="0.35">
      <c r="A3" s="60" t="s">
        <v>53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</row>
    <row r="4" spans="1:21" ht="18.600000000000001" thickBot="1" x14ac:dyDescent="0.4"/>
    <row r="5" spans="1:21" ht="34.200000000000003" thickBot="1" x14ac:dyDescent="0.4">
      <c r="A5" s="3"/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4" t="s">
        <v>16</v>
      </c>
      <c r="O5" s="4" t="s">
        <v>12</v>
      </c>
      <c r="P5" s="5" t="s">
        <v>17</v>
      </c>
      <c r="Q5" s="2"/>
      <c r="R5" s="2"/>
      <c r="S5" s="2"/>
      <c r="T5" s="2"/>
      <c r="U5" s="2"/>
    </row>
    <row r="6" spans="1:21" ht="21" thickBot="1" x14ac:dyDescent="0.4">
      <c r="A6" s="73" t="s">
        <v>23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5"/>
    </row>
    <row r="7" spans="1:21" x14ac:dyDescent="0.35">
      <c r="A7" s="21" t="s">
        <v>54</v>
      </c>
      <c r="B7" s="22" t="s">
        <v>18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4"/>
      <c r="P7" s="70" t="s">
        <v>65</v>
      </c>
    </row>
    <row r="8" spans="1:21" x14ac:dyDescent="0.35">
      <c r="A8" s="11"/>
      <c r="B8" s="7" t="s">
        <v>14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71"/>
    </row>
    <row r="9" spans="1:21" x14ac:dyDescent="0.35">
      <c r="A9" s="11" t="s">
        <v>45</v>
      </c>
      <c r="B9" s="7" t="s">
        <v>18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71"/>
    </row>
    <row r="10" spans="1:21" x14ac:dyDescent="0.35">
      <c r="A10" s="11"/>
      <c r="B10" s="7" t="s">
        <v>14</v>
      </c>
      <c r="C10" s="6"/>
      <c r="D10" s="6"/>
      <c r="E10" s="6"/>
      <c r="F10" s="6"/>
      <c r="G10" s="6"/>
      <c r="H10" s="6">
        <v>0</v>
      </c>
      <c r="I10" s="6">
        <v>122</v>
      </c>
      <c r="J10" s="6">
        <v>122</v>
      </c>
      <c r="K10" s="6">
        <v>122</v>
      </c>
      <c r="L10" s="6">
        <v>122</v>
      </c>
      <c r="M10" s="6">
        <v>122</v>
      </c>
      <c r="N10" s="6">
        <v>122</v>
      </c>
      <c r="O10" s="6">
        <f>SUM(C10:N10)</f>
        <v>732</v>
      </c>
      <c r="P10" s="71"/>
    </row>
    <row r="11" spans="1:21" x14ac:dyDescent="0.35">
      <c r="A11" s="20" t="s">
        <v>46</v>
      </c>
      <c r="B11" s="7" t="s">
        <v>18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6">
        <f t="shared" ref="O11:O12" si="0">SUM(C11:N11)</f>
        <v>0</v>
      </c>
      <c r="P11" s="71"/>
    </row>
    <row r="12" spans="1:21" ht="18.600000000000001" thickBot="1" x14ac:dyDescent="0.4">
      <c r="A12" s="12"/>
      <c r="B12" s="16" t="s">
        <v>14</v>
      </c>
      <c r="C12" s="17">
        <v>122</v>
      </c>
      <c r="D12" s="17">
        <v>122</v>
      </c>
      <c r="E12" s="17">
        <v>122</v>
      </c>
      <c r="F12" s="17">
        <v>122</v>
      </c>
      <c r="G12" s="17">
        <v>122</v>
      </c>
      <c r="H12" s="17">
        <v>122</v>
      </c>
      <c r="I12" s="17">
        <v>122</v>
      </c>
      <c r="J12" s="17">
        <v>122</v>
      </c>
      <c r="K12" s="17">
        <v>122</v>
      </c>
      <c r="L12" s="17">
        <v>122</v>
      </c>
      <c r="M12" s="17">
        <v>0</v>
      </c>
      <c r="N12" s="17">
        <v>0</v>
      </c>
      <c r="O12" s="6">
        <f t="shared" si="0"/>
        <v>1220</v>
      </c>
      <c r="P12" s="72"/>
    </row>
    <row r="13" spans="1:21" ht="21" thickBot="1" x14ac:dyDescent="0.4">
      <c r="A13" s="73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5"/>
    </row>
    <row r="14" spans="1:21" ht="20.399999999999999" hidden="1" x14ac:dyDescent="0.35">
      <c r="A14" s="61" t="s">
        <v>22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3"/>
    </row>
    <row r="15" spans="1:21" hidden="1" x14ac:dyDescent="0.35">
      <c r="A15" s="8" t="s">
        <v>19</v>
      </c>
      <c r="B15" s="9" t="s">
        <v>13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4"/>
      <c r="P15" s="67"/>
    </row>
    <row r="16" spans="1:21" hidden="1" x14ac:dyDescent="0.35">
      <c r="A16" s="11"/>
      <c r="B16" s="7" t="s">
        <v>14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8"/>
    </row>
    <row r="17" spans="1:16" hidden="1" x14ac:dyDescent="0.35">
      <c r="A17" s="11" t="s">
        <v>20</v>
      </c>
      <c r="B17" s="7" t="s">
        <v>13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8"/>
    </row>
    <row r="18" spans="1:16" hidden="1" x14ac:dyDescent="0.35">
      <c r="A18" s="11"/>
      <c r="B18" s="7" t="s">
        <v>14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8"/>
    </row>
    <row r="19" spans="1:16" hidden="1" x14ac:dyDescent="0.35">
      <c r="A19" s="20" t="s">
        <v>21</v>
      </c>
      <c r="B19" s="7" t="s">
        <v>13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68"/>
    </row>
    <row r="20" spans="1:16" ht="18.600000000000001" hidden="1" thickBot="1" x14ac:dyDescent="0.4">
      <c r="A20" s="12"/>
      <c r="B20" s="13" t="s">
        <v>14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/>
      <c r="P20" s="69"/>
    </row>
    <row r="22" spans="1:16" x14ac:dyDescent="0.35">
      <c r="A22" s="25"/>
      <c r="B22" s="25" t="s">
        <v>72</v>
      </c>
      <c r="C22" s="25"/>
      <c r="D22" s="25"/>
      <c r="E22" s="25"/>
      <c r="O22" s="19">
        <f>O12+O20</f>
        <v>1220</v>
      </c>
    </row>
    <row r="23" spans="1:16" x14ac:dyDescent="0.35">
      <c r="A23" s="25" t="s">
        <v>73</v>
      </c>
      <c r="B23" s="25"/>
      <c r="C23" s="25"/>
      <c r="D23" s="25"/>
      <c r="E23" s="25"/>
    </row>
    <row r="24" spans="1:16" x14ac:dyDescent="0.35">
      <c r="A24" s="25" t="s">
        <v>74</v>
      </c>
      <c r="B24" s="25"/>
      <c r="C24" s="25"/>
      <c r="D24" s="25"/>
      <c r="E24" s="25"/>
    </row>
    <row r="25" spans="1:16" x14ac:dyDescent="0.35">
      <c r="A25" s="25" t="s">
        <v>75</v>
      </c>
      <c r="B25" s="25"/>
      <c r="C25" s="25"/>
      <c r="D25" s="25"/>
      <c r="E25" s="25"/>
    </row>
    <row r="27" spans="1:16" x14ac:dyDescent="0.35">
      <c r="C27" s="25" t="s">
        <v>30</v>
      </c>
      <c r="G27" s="1" t="s">
        <v>31</v>
      </c>
      <c r="J27" s="1" t="s">
        <v>32</v>
      </c>
    </row>
  </sheetData>
  <mergeCells count="6">
    <mergeCell ref="P15:P20"/>
    <mergeCell ref="A3:P3"/>
    <mergeCell ref="A6:P6"/>
    <mergeCell ref="P7:P12"/>
    <mergeCell ref="A13:P13"/>
    <mergeCell ref="A14:P14"/>
  </mergeCells>
  <pageMargins left="0.70866141732283472" right="0.70866141732283472" top="0.78740157480314965" bottom="0.78740157480314965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4</vt:i4>
      </vt:variant>
      <vt:variant>
        <vt:lpstr>Іменовані діапазони</vt:lpstr>
      </vt:variant>
      <vt:variant>
        <vt:i4>4</vt:i4>
      </vt:variant>
    </vt:vector>
  </HeadingPairs>
  <TitlesOfParts>
    <vt:vector size="8" baseType="lpstr">
      <vt:lpstr>Ел.енергія</vt:lpstr>
      <vt:lpstr>ГАЗ </vt:lpstr>
      <vt:lpstr>Інші енергоносії</vt:lpstr>
      <vt:lpstr>Водопостачання (2)</vt:lpstr>
      <vt:lpstr>'Водопостачання (2)'!Область_друку</vt:lpstr>
      <vt:lpstr>'ГАЗ '!Область_друку</vt:lpstr>
      <vt:lpstr>Ел.енергія!Область_друку</vt:lpstr>
      <vt:lpstr>'Інші енергоносії'!Область_друку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2026-08-27T05:59:16Z</dcterms:modified>
</cp:coreProperties>
</file>