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-108" yWindow="-108" windowWidth="23256" windowHeight="12456" activeTab="3"/>
  </bookViews>
  <sheets>
    <sheet name="кошти _місцев " sheetId="10" r:id="rId1"/>
    <sheet name="НСЗУ " sheetId="12" r:id="rId2"/>
    <sheet name="субвенція" sheetId="5" r:id="rId3"/>
    <sheet name="разом" sheetId="1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1" l="1"/>
  <c r="N15" i="11"/>
  <c r="L15" i="11"/>
  <c r="I15" i="11"/>
  <c r="J15" i="11"/>
  <c r="H15" i="11"/>
  <c r="E15" i="11"/>
  <c r="F15" i="11"/>
  <c r="D15" i="11"/>
  <c r="C15" i="11"/>
  <c r="M13" i="11"/>
  <c r="L13" i="11"/>
  <c r="J13" i="11"/>
  <c r="I13" i="11"/>
  <c r="H13" i="11"/>
  <c r="F13" i="11"/>
  <c r="E13" i="11"/>
  <c r="D13" i="11"/>
  <c r="R9" i="11"/>
  <c r="Q9" i="11"/>
  <c r="P9" i="11"/>
  <c r="N9" i="11"/>
  <c r="M9" i="11"/>
  <c r="L9" i="11"/>
  <c r="J9" i="11"/>
  <c r="I9" i="11"/>
  <c r="H9" i="11"/>
  <c r="F9" i="11"/>
  <c r="E9" i="11"/>
  <c r="D9" i="11"/>
  <c r="R8" i="11"/>
  <c r="D8" i="11"/>
  <c r="M13" i="10"/>
  <c r="M15" i="10" l="1"/>
  <c r="L15" i="10"/>
  <c r="I15" i="10"/>
  <c r="J15" i="10"/>
  <c r="H15" i="10"/>
  <c r="F15" i="10"/>
  <c r="E15" i="10"/>
  <c r="D15" i="10"/>
  <c r="F13" i="10" l="1"/>
  <c r="L13" i="10"/>
  <c r="J13" i="10"/>
  <c r="I13" i="10"/>
  <c r="H13" i="10"/>
  <c r="E13" i="10"/>
  <c r="M11" i="10"/>
  <c r="L11" i="10"/>
  <c r="J11" i="10"/>
  <c r="I11" i="10"/>
  <c r="I10" i="10" l="1"/>
  <c r="L10" i="10"/>
  <c r="C15" i="10" l="1"/>
  <c r="K22" i="11" l="1"/>
  <c r="H11" i="10"/>
  <c r="F11" i="10"/>
  <c r="R24" i="12" l="1"/>
  <c r="Q24" i="12"/>
  <c r="P24" i="12"/>
  <c r="O24" i="12" s="1"/>
  <c r="N24" i="12"/>
  <c r="M24" i="12"/>
  <c r="L24" i="12"/>
  <c r="J24" i="12"/>
  <c r="I24" i="12"/>
  <c r="H24" i="12"/>
  <c r="F24" i="12"/>
  <c r="E24" i="12"/>
  <c r="D24" i="12"/>
  <c r="O23" i="12"/>
  <c r="K23" i="12"/>
  <c r="G23" i="12"/>
  <c r="C23" i="12"/>
  <c r="B23" i="12" s="1"/>
  <c r="O22" i="12"/>
  <c r="K22" i="12"/>
  <c r="G22" i="12"/>
  <c r="C22" i="12"/>
  <c r="O21" i="12"/>
  <c r="K21" i="12"/>
  <c r="G21" i="12"/>
  <c r="C21" i="12"/>
  <c r="B21" i="12" s="1"/>
  <c r="O20" i="12"/>
  <c r="K20" i="12"/>
  <c r="G20" i="12"/>
  <c r="C20" i="12"/>
  <c r="O19" i="12"/>
  <c r="K19" i="12"/>
  <c r="G19" i="12"/>
  <c r="C19" i="12"/>
  <c r="B19" i="12" s="1"/>
  <c r="O18" i="12"/>
  <c r="K18" i="12"/>
  <c r="G18" i="12"/>
  <c r="C18" i="12"/>
  <c r="O17" i="12"/>
  <c r="K17" i="12"/>
  <c r="G17" i="12"/>
  <c r="C17" i="12"/>
  <c r="B17" i="12"/>
  <c r="O16" i="12"/>
  <c r="K16" i="12"/>
  <c r="G16" i="12"/>
  <c r="C16" i="12"/>
  <c r="B16" i="12" s="1"/>
  <c r="O15" i="12"/>
  <c r="K15" i="12"/>
  <c r="G15" i="12"/>
  <c r="C15" i="12"/>
  <c r="B15" i="12" s="1"/>
  <c r="O14" i="12"/>
  <c r="K14" i="12"/>
  <c r="G14" i="12"/>
  <c r="C14" i="12"/>
  <c r="O13" i="12"/>
  <c r="K13" i="12"/>
  <c r="G13" i="12"/>
  <c r="C13" i="12"/>
  <c r="O12" i="12"/>
  <c r="K12" i="12"/>
  <c r="G12" i="12"/>
  <c r="C12" i="12"/>
  <c r="O11" i="12"/>
  <c r="K11" i="12"/>
  <c r="G11" i="12"/>
  <c r="B11" i="12" s="1"/>
  <c r="C11" i="12"/>
  <c r="O10" i="12"/>
  <c r="K10" i="12"/>
  <c r="G10" i="12"/>
  <c r="C10" i="12"/>
  <c r="O9" i="12"/>
  <c r="K9" i="12"/>
  <c r="G9" i="12"/>
  <c r="C9" i="12"/>
  <c r="O8" i="12"/>
  <c r="K8" i="12"/>
  <c r="G8" i="12"/>
  <c r="C8" i="12"/>
  <c r="B18" i="12" l="1"/>
  <c r="B10" i="12"/>
  <c r="B20" i="12"/>
  <c r="B12" i="12"/>
  <c r="B13" i="12"/>
  <c r="B14" i="12"/>
  <c r="B22" i="12"/>
  <c r="G24" i="12"/>
  <c r="B9" i="12"/>
  <c r="K24" i="12"/>
  <c r="C24" i="12"/>
  <c r="B8" i="12"/>
  <c r="E24" i="11"/>
  <c r="B24" i="12" l="1"/>
  <c r="O9" i="10"/>
  <c r="K8" i="10"/>
  <c r="K18" i="10" l="1"/>
  <c r="K19" i="11" l="1"/>
  <c r="O10" i="10" l="1"/>
  <c r="G13" i="10" l="1"/>
  <c r="G14" i="10"/>
  <c r="G18" i="10" l="1"/>
  <c r="G13" i="11" l="1"/>
  <c r="O23" i="11" l="1"/>
  <c r="K23" i="11"/>
  <c r="G23" i="11"/>
  <c r="C23" i="11"/>
  <c r="O22" i="11"/>
  <c r="G22" i="11"/>
  <c r="C22" i="11"/>
  <c r="O21" i="11"/>
  <c r="K21" i="11"/>
  <c r="G21" i="11"/>
  <c r="C21" i="11"/>
  <c r="O20" i="11"/>
  <c r="K20" i="11"/>
  <c r="G20" i="11"/>
  <c r="C20" i="11"/>
  <c r="O19" i="11"/>
  <c r="G19" i="11"/>
  <c r="C19" i="11"/>
  <c r="O18" i="11"/>
  <c r="K18" i="11"/>
  <c r="G18" i="11"/>
  <c r="C18" i="11"/>
  <c r="O17" i="11"/>
  <c r="K17" i="11"/>
  <c r="G17" i="11"/>
  <c r="C17" i="11"/>
  <c r="O16" i="11"/>
  <c r="K16" i="11"/>
  <c r="G16" i="11"/>
  <c r="C16" i="11"/>
  <c r="R24" i="11"/>
  <c r="Q24" i="11"/>
  <c r="P24" i="11"/>
  <c r="N24" i="11"/>
  <c r="M24" i="11"/>
  <c r="L24" i="11"/>
  <c r="J24" i="11"/>
  <c r="I24" i="11"/>
  <c r="H24" i="11"/>
  <c r="F24" i="11"/>
  <c r="D24" i="11"/>
  <c r="O14" i="11"/>
  <c r="K14" i="11"/>
  <c r="G14" i="11"/>
  <c r="C14" i="11"/>
  <c r="O13" i="11"/>
  <c r="K13" i="11"/>
  <c r="C13" i="11"/>
  <c r="O12" i="11"/>
  <c r="K12" i="11"/>
  <c r="G12" i="11"/>
  <c r="C12" i="11"/>
  <c r="O11" i="11"/>
  <c r="K11" i="11"/>
  <c r="G11" i="11"/>
  <c r="C11" i="11"/>
  <c r="O10" i="11"/>
  <c r="K10" i="11"/>
  <c r="G10" i="11"/>
  <c r="C10" i="11"/>
  <c r="O9" i="11"/>
  <c r="K9" i="11"/>
  <c r="G9" i="11"/>
  <c r="C9" i="11"/>
  <c r="O8" i="11"/>
  <c r="K8" i="11"/>
  <c r="G8" i="11"/>
  <c r="C8" i="11"/>
  <c r="C24" i="11" l="1"/>
  <c r="B21" i="11"/>
  <c r="B16" i="11"/>
  <c r="B23" i="11"/>
  <c r="B17" i="11"/>
  <c r="B19" i="11"/>
  <c r="B12" i="11"/>
  <c r="B14" i="11"/>
  <c r="B22" i="11"/>
  <c r="B18" i="11"/>
  <c r="B11" i="11"/>
  <c r="B10" i="11"/>
  <c r="O24" i="11"/>
  <c r="K24" i="11"/>
  <c r="B20" i="11"/>
  <c r="G24" i="11"/>
  <c r="B13" i="11"/>
  <c r="B9" i="11"/>
  <c r="B8" i="11"/>
  <c r="G15" i="11"/>
  <c r="K15" i="11"/>
  <c r="O15" i="11"/>
  <c r="I24" i="10"/>
  <c r="O23" i="10"/>
  <c r="B23" i="10" s="1"/>
  <c r="K23" i="10"/>
  <c r="G23" i="10"/>
  <c r="C23" i="10"/>
  <c r="O22" i="10"/>
  <c r="K22" i="10"/>
  <c r="G22" i="10"/>
  <c r="C22" i="10"/>
  <c r="O21" i="10"/>
  <c r="K21" i="10"/>
  <c r="G21" i="10"/>
  <c r="C21" i="10"/>
  <c r="B21" i="10" s="1"/>
  <c r="O20" i="10"/>
  <c r="K20" i="10"/>
  <c r="G20" i="10"/>
  <c r="C20" i="10"/>
  <c r="O19" i="10"/>
  <c r="K19" i="10"/>
  <c r="G19" i="10"/>
  <c r="C19" i="10"/>
  <c r="O18" i="10"/>
  <c r="C18" i="10"/>
  <c r="O17" i="10"/>
  <c r="K17" i="10"/>
  <c r="G17" i="10"/>
  <c r="C17" i="10"/>
  <c r="O16" i="10"/>
  <c r="K16" i="10"/>
  <c r="G16" i="10"/>
  <c r="C16" i="10"/>
  <c r="R24" i="10"/>
  <c r="Q24" i="10"/>
  <c r="P24" i="10"/>
  <c r="N24" i="10"/>
  <c r="M24" i="10"/>
  <c r="L24" i="10"/>
  <c r="J24" i="10"/>
  <c r="H24" i="10"/>
  <c r="F24" i="10"/>
  <c r="D24" i="10"/>
  <c r="O14" i="10"/>
  <c r="K14" i="10"/>
  <c r="C14" i="10"/>
  <c r="O13" i="10"/>
  <c r="K13" i="10"/>
  <c r="C13" i="10"/>
  <c r="O12" i="10"/>
  <c r="K12" i="10"/>
  <c r="G12" i="10"/>
  <c r="C12" i="10"/>
  <c r="O11" i="10"/>
  <c r="K11" i="10"/>
  <c r="G11" i="10"/>
  <c r="C11" i="10"/>
  <c r="K10" i="10"/>
  <c r="G10" i="10"/>
  <c r="C10" i="10"/>
  <c r="K9" i="10"/>
  <c r="G9" i="10"/>
  <c r="C9" i="10"/>
  <c r="O8" i="10"/>
  <c r="G8" i="10"/>
  <c r="C8" i="10"/>
  <c r="B16" i="10" l="1"/>
  <c r="B17" i="10"/>
  <c r="B14" i="10"/>
  <c r="B24" i="11"/>
  <c r="B15" i="11"/>
  <c r="B22" i="10"/>
  <c r="B18" i="10"/>
  <c r="B19" i="10"/>
  <c r="B20" i="10"/>
  <c r="K24" i="10"/>
  <c r="B10" i="10"/>
  <c r="B11" i="10"/>
  <c r="B12" i="10"/>
  <c r="B13" i="10"/>
  <c r="B8" i="10"/>
  <c r="B9" i="10"/>
  <c r="G24" i="10"/>
  <c r="O24" i="10"/>
  <c r="E24" i="10"/>
  <c r="C24" i="10" s="1"/>
  <c r="G15" i="10"/>
  <c r="K15" i="10"/>
  <c r="O15" i="10"/>
  <c r="B15" i="10" l="1"/>
  <c r="B24" i="10"/>
  <c r="Q24" i="5" l="1"/>
  <c r="P24" i="5"/>
  <c r="O23" i="5"/>
  <c r="K23" i="5"/>
  <c r="G23" i="5"/>
  <c r="C23" i="5"/>
  <c r="B23" i="5" s="1"/>
  <c r="O22" i="5"/>
  <c r="K22" i="5"/>
  <c r="G22" i="5"/>
  <c r="C22" i="5"/>
  <c r="O21" i="5"/>
  <c r="K21" i="5"/>
  <c r="G21" i="5"/>
  <c r="C21" i="5"/>
  <c r="O20" i="5"/>
  <c r="K20" i="5"/>
  <c r="G20" i="5"/>
  <c r="C20" i="5"/>
  <c r="R24" i="5"/>
  <c r="O19" i="5"/>
  <c r="K19" i="5"/>
  <c r="G19" i="5"/>
  <c r="C19" i="5"/>
  <c r="O18" i="5"/>
  <c r="K18" i="5"/>
  <c r="G18" i="5"/>
  <c r="F24" i="5"/>
  <c r="E24" i="5"/>
  <c r="C18" i="5"/>
  <c r="O17" i="5"/>
  <c r="K17" i="5"/>
  <c r="G17" i="5"/>
  <c r="C17" i="5"/>
  <c r="B17" i="5" s="1"/>
  <c r="O16" i="5"/>
  <c r="K16" i="5"/>
  <c r="G16" i="5"/>
  <c r="C16" i="5"/>
  <c r="O15" i="5"/>
  <c r="K15" i="5"/>
  <c r="G15" i="5"/>
  <c r="C15" i="5"/>
  <c r="O14" i="5"/>
  <c r="K14" i="5"/>
  <c r="G14" i="5"/>
  <c r="C14" i="5"/>
  <c r="O13" i="5"/>
  <c r="K13" i="5"/>
  <c r="G13" i="5"/>
  <c r="C13" i="5"/>
  <c r="O12" i="5"/>
  <c r="K12" i="5"/>
  <c r="G12" i="5"/>
  <c r="C12" i="5"/>
  <c r="O11" i="5"/>
  <c r="K11" i="5"/>
  <c r="G11" i="5"/>
  <c r="C11" i="5"/>
  <c r="O10" i="5"/>
  <c r="K10" i="5"/>
  <c r="G10" i="5"/>
  <c r="C10" i="5"/>
  <c r="O9" i="5"/>
  <c r="K9" i="5"/>
  <c r="G9" i="5"/>
  <c r="C9" i="5"/>
  <c r="O8" i="5"/>
  <c r="N24" i="5"/>
  <c r="M24" i="5"/>
  <c r="L24" i="5"/>
  <c r="K8" i="5"/>
  <c r="J24" i="5"/>
  <c r="I24" i="5"/>
  <c r="H24" i="5"/>
  <c r="G8" i="5"/>
  <c r="D24" i="5"/>
  <c r="B16" i="5" l="1"/>
  <c r="B20" i="5"/>
  <c r="B21" i="5"/>
  <c r="B22" i="5"/>
  <c r="B15" i="5"/>
  <c r="B10" i="5"/>
  <c r="B11" i="5"/>
  <c r="B12" i="5"/>
  <c r="B9" i="5"/>
  <c r="B14" i="5"/>
  <c r="B18" i="5"/>
  <c r="B19" i="5"/>
  <c r="O24" i="5"/>
  <c r="C24" i="5"/>
  <c r="G24" i="5"/>
  <c r="K24" i="5"/>
  <c r="B13" i="5"/>
  <c r="C8" i="5"/>
  <c r="B8" i="5" s="1"/>
  <c r="B24" i="5" l="1"/>
</calcChain>
</file>

<file path=xl/sharedStrings.xml><?xml version="1.0" encoding="utf-8"?>
<sst xmlns="http://schemas.openxmlformats.org/spreadsheetml/2006/main" count="99" uniqueCount="29">
  <si>
    <t xml:space="preserve">Разом на рік </t>
  </si>
  <si>
    <t>у тому числі</t>
  </si>
  <si>
    <t>1 квартал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</si>
  <si>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</si>
  <si>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</si>
  <si>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</si>
  <si>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</si>
  <si>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</si>
  <si>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</si>
  <si>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</si>
  <si>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</si>
  <si>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</si>
  <si>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4 квартал</t>
  </si>
  <si>
    <t>жовтень</t>
  </si>
  <si>
    <t>листопад</t>
  </si>
  <si>
    <t>грудень</t>
  </si>
  <si>
    <t>Разом</t>
  </si>
  <si>
    <t>2 квартал</t>
  </si>
  <si>
    <t>3 квартал</t>
  </si>
  <si>
    <t>КЕКВ</t>
  </si>
  <si>
    <t>Таблиця № 5</t>
  </si>
  <si>
    <t xml:space="preserve">Головний бухгалтер                                                          </t>
  </si>
  <si>
    <t>Валентина ПІВНЬОВА</t>
  </si>
  <si>
    <t>за рахунок коштів  Національної служби здоров'я України</t>
  </si>
  <si>
    <t>за рахунок коштів  бюджету  Миколаївської сільської територіальної громади КПК 0112113</t>
  </si>
  <si>
    <t xml:space="preserve"> Помісячний розподіл видатків  на 2027_ рік  по КНП  Миколаївської сільської ради "Амбулаторія ЗПСМ с.Постольне"</t>
  </si>
  <si>
    <t>Помісячний розподіл видатків  на 2027_ рік  по КНП  Миколаївської сільської ради "Амбулаторія ЗПСМ с.Постольне"</t>
  </si>
  <si>
    <t xml:space="preserve">за рахунок коштів </t>
  </si>
  <si>
    <t>Зведений  помісячний розподіл видатків  на 2027_ рік  по КНП  Миколаївської сільської ради "Амбулаторія ЗПСМ с.Постольне"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</si>
</sst>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i/>
      <sz val="14"/>
      <color indexed="4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2" fillId="0" borderId="11" xfId="0" applyNumberFormat="1" applyFont="1" applyBorder="1"/>
    <xf numFmtId="3" fontId="2" fillId="0" borderId="12" xfId="0" applyNumberFormat="1" applyFont="1" applyBorder="1"/>
    <xf numFmtId="0" fontId="4" fillId="0" borderId="6" xfId="0" applyFont="1" applyBorder="1"/>
    <xf numFmtId="3" fontId="4" fillId="0" borderId="7" xfId="0" applyNumberFormat="1" applyFont="1" applyBorder="1"/>
    <xf numFmtId="3" fontId="5" fillId="3" borderId="0" xfId="0" applyNumberFormat="1" applyFont="1" applyFill="1"/>
    <xf numFmtId="3" fontId="2" fillId="0" borderId="0" xfId="0" applyNumberFormat="1" applyFont="1"/>
    <xf numFmtId="0" fontId="1" fillId="0" borderId="0" xfId="0" applyFont="1"/>
    <xf numFmtId="0" fontId="5" fillId="3" borderId="0" xfId="0" applyFont="1" applyFill="1" applyAlignment="1">
      <alignment horizontal="left"/>
    </xf>
    <xf numFmtId="3" fontId="4" fillId="0" borderId="8" xfId="0" applyNumberFormat="1" applyFont="1" applyBorder="1"/>
    <xf numFmtId="3" fontId="2" fillId="0" borderId="9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3" fontId="2" fillId="0" borderId="3" xfId="0" applyNumberFormat="1" applyFont="1" applyBorder="1"/>
    <xf numFmtId="3" fontId="2" fillId="0" borderId="17" xfId="0" applyNumberFormat="1" applyFont="1" applyBorder="1" applyAlignment="1">
      <alignment horizontal="center"/>
    </xf>
    <xf numFmtId="3" fontId="1" fillId="0" borderId="17" xfId="0" applyNumberFormat="1" applyFont="1" applyBorder="1" applyAlignment="1">
      <alignment horizontal="center"/>
    </xf>
    <xf numFmtId="3" fontId="2" fillId="0" borderId="18" xfId="0" applyNumberFormat="1" applyFont="1" applyBorder="1"/>
    <xf numFmtId="3" fontId="2" fillId="0" borderId="19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L22" sqref="L22"/>
    </sheetView>
  </sheetViews>
  <sheetFormatPr defaultColWidth="9.109375" defaultRowHeight="18" x14ac:dyDescent="0.35"/>
  <cols>
    <col min="1" max="1" width="11.109375" style="1" customWidth="1"/>
    <col min="2" max="2" width="14.88671875" style="1" customWidth="1"/>
    <col min="3" max="3" width="11.6640625" style="1" customWidth="1"/>
    <col min="4" max="16" width="11" style="1" customWidth="1"/>
    <col min="17" max="17" width="12.5546875" style="1" customWidth="1"/>
    <col min="18" max="18" width="11" style="1" customWidth="1"/>
    <col min="19" max="16384" width="9.109375" style="1"/>
  </cols>
  <sheetData>
    <row r="1" spans="1:19" s="27" customFormat="1" x14ac:dyDescent="0.35">
      <c r="O1" s="28" t="s">
        <v>20</v>
      </c>
    </row>
    <row r="2" spans="1:19" x14ac:dyDescent="0.35">
      <c r="A2" s="33" t="s">
        <v>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10"/>
    </row>
    <row r="3" spans="1:19" x14ac:dyDescent="0.35">
      <c r="A3" s="33" t="s">
        <v>24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10"/>
    </row>
    <row r="4" spans="1:19" ht="18.600000000000001" thickBot="1" x14ac:dyDescent="0.4"/>
    <row r="5" spans="1:19" ht="18.75" customHeight="1" x14ac:dyDescent="0.35">
      <c r="A5" s="34" t="s">
        <v>19</v>
      </c>
      <c r="B5" s="34" t="s">
        <v>0</v>
      </c>
      <c r="C5" s="36" t="s">
        <v>1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8"/>
    </row>
    <row r="6" spans="1:19" ht="34.200000000000003" thickBot="1" x14ac:dyDescent="0.4">
      <c r="A6" s="35"/>
      <c r="B6" s="35"/>
      <c r="C6" s="29" t="s">
        <v>2</v>
      </c>
      <c r="D6" s="2" t="s">
        <v>3</v>
      </c>
      <c r="E6" s="2" t="s">
        <v>4</v>
      </c>
      <c r="F6" s="2" t="s">
        <v>5</v>
      </c>
      <c r="G6" s="2" t="s">
        <v>17</v>
      </c>
      <c r="H6" s="2" t="s">
        <v>6</v>
      </c>
      <c r="I6" s="2" t="s">
        <v>7</v>
      </c>
      <c r="J6" s="2" t="s">
        <v>8</v>
      </c>
      <c r="K6" s="2" t="s">
        <v>18</v>
      </c>
      <c r="L6" s="2" t="s">
        <v>9</v>
      </c>
      <c r="M6" s="2" t="s">
        <v>10</v>
      </c>
      <c r="N6" s="2" t="s">
        <v>11</v>
      </c>
      <c r="O6" s="2" t="s">
        <v>12</v>
      </c>
      <c r="P6" s="2" t="s">
        <v>13</v>
      </c>
      <c r="Q6" s="2" t="s">
        <v>14</v>
      </c>
      <c r="R6" s="3" t="s">
        <v>15</v>
      </c>
      <c r="S6" s="30"/>
    </row>
    <row r="7" spans="1:19" ht="18.600000000000001" thickBot="1" x14ac:dyDescent="0.4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2"/>
    </row>
    <row r="8" spans="1:19" x14ac:dyDescent="0.35">
      <c r="A8" s="24">
        <v>2111</v>
      </c>
      <c r="B8" s="16">
        <f>C8+G8+K8+O8</f>
        <v>859258</v>
      </c>
      <c r="C8" s="17">
        <f>D8+E8+F8</f>
        <v>234084</v>
      </c>
      <c r="D8" s="18">
        <v>78028</v>
      </c>
      <c r="E8" s="18">
        <v>78028</v>
      </c>
      <c r="F8" s="18">
        <v>78028</v>
      </c>
      <c r="G8" s="17">
        <f>H8+I8+J8</f>
        <v>234084</v>
      </c>
      <c r="H8" s="18">
        <v>78028</v>
      </c>
      <c r="I8" s="18">
        <v>78028</v>
      </c>
      <c r="J8" s="18">
        <v>78028</v>
      </c>
      <c r="K8" s="17">
        <f>L8+M8+N8</f>
        <v>234084</v>
      </c>
      <c r="L8" s="18">
        <v>78028</v>
      </c>
      <c r="M8" s="18">
        <v>78028</v>
      </c>
      <c r="N8" s="18">
        <v>78028</v>
      </c>
      <c r="O8" s="17">
        <f>P8+Q8+R8</f>
        <v>157006</v>
      </c>
      <c r="P8" s="18">
        <v>78028</v>
      </c>
      <c r="Q8" s="18">
        <v>78028</v>
      </c>
      <c r="R8" s="19">
        <v>950</v>
      </c>
    </row>
    <row r="9" spans="1:19" x14ac:dyDescent="0.35">
      <c r="A9" s="25">
        <v>2120</v>
      </c>
      <c r="B9" s="13">
        <f>C9+G9+K9+O9</f>
        <v>189037</v>
      </c>
      <c r="C9" s="15">
        <f t="shared" ref="C9:C24" si="0">D9+E9+F9</f>
        <v>51499</v>
      </c>
      <c r="D9" s="4">
        <v>17167</v>
      </c>
      <c r="E9" s="4">
        <v>17166</v>
      </c>
      <c r="F9" s="4">
        <v>17166</v>
      </c>
      <c r="G9" s="15">
        <f t="shared" ref="G9:G24" si="1">H9+I9+J9</f>
        <v>51499</v>
      </c>
      <c r="H9" s="4">
        <v>17167</v>
      </c>
      <c r="I9" s="4">
        <v>17166</v>
      </c>
      <c r="J9" s="4">
        <v>17166</v>
      </c>
      <c r="K9" s="15">
        <f t="shared" ref="K9:K24" si="2">L9+M9+N9</f>
        <v>51499</v>
      </c>
      <c r="L9" s="4">
        <v>17166</v>
      </c>
      <c r="M9" s="4">
        <v>17167</v>
      </c>
      <c r="N9" s="4">
        <v>17166</v>
      </c>
      <c r="O9" s="15">
        <f>P9+Q9+R9</f>
        <v>34540</v>
      </c>
      <c r="P9" s="4">
        <v>17167</v>
      </c>
      <c r="Q9" s="4">
        <v>17166</v>
      </c>
      <c r="R9" s="5">
        <v>207</v>
      </c>
    </row>
    <row r="10" spans="1:19" x14ac:dyDescent="0.35">
      <c r="A10" s="25">
        <v>2210</v>
      </c>
      <c r="B10" s="13">
        <f t="shared" ref="B10:B23" si="3">C10+G10+K10+O10</f>
        <v>79360</v>
      </c>
      <c r="C10" s="15">
        <f t="shared" si="0"/>
        <v>19840</v>
      </c>
      <c r="D10" s="4">
        <v>0</v>
      </c>
      <c r="E10" s="4">
        <v>9920</v>
      </c>
      <c r="F10" s="4">
        <v>9920</v>
      </c>
      <c r="G10" s="15">
        <f t="shared" si="1"/>
        <v>29760</v>
      </c>
      <c r="H10" s="4">
        <v>9920</v>
      </c>
      <c r="I10" s="4">
        <f>9920</f>
        <v>9920</v>
      </c>
      <c r="J10" s="4">
        <v>9920</v>
      </c>
      <c r="K10" s="15">
        <f t="shared" si="2"/>
        <v>29760</v>
      </c>
      <c r="L10" s="4">
        <f>9920+9920</f>
        <v>19840</v>
      </c>
      <c r="M10" s="4">
        <v>9920</v>
      </c>
      <c r="N10" s="4"/>
      <c r="O10" s="15">
        <f>P10+Q10+R10</f>
        <v>0</v>
      </c>
      <c r="P10" s="4"/>
      <c r="Q10" s="4"/>
      <c r="R10" s="5"/>
    </row>
    <row r="11" spans="1:19" x14ac:dyDescent="0.35">
      <c r="A11" s="25">
        <v>2220</v>
      </c>
      <c r="B11" s="13">
        <f t="shared" si="3"/>
        <v>75852</v>
      </c>
      <c r="C11" s="15">
        <f t="shared" si="0"/>
        <v>5100</v>
      </c>
      <c r="D11" s="4">
        <v>1700</v>
      </c>
      <c r="E11" s="4">
        <v>1700</v>
      </c>
      <c r="F11" s="4">
        <f>1700</f>
        <v>1700</v>
      </c>
      <c r="G11" s="15">
        <f t="shared" si="1"/>
        <v>40510</v>
      </c>
      <c r="H11" s="4">
        <f>1700+6682</f>
        <v>8382</v>
      </c>
      <c r="I11" s="4">
        <f>1700+1000+6682+6682</f>
        <v>16064</v>
      </c>
      <c r="J11" s="4">
        <f>1700+6682+1000+6682</f>
        <v>16064</v>
      </c>
      <c r="K11" s="15">
        <f t="shared" si="2"/>
        <v>30242</v>
      </c>
      <c r="L11" s="4">
        <f>1700+1000+6682+6682</f>
        <v>16064</v>
      </c>
      <c r="M11" s="4">
        <f>1700+1000+6678+4800</f>
        <v>14178</v>
      </c>
      <c r="N11" s="4"/>
      <c r="O11" s="15">
        <f>P11+Q11+R11</f>
        <v>0</v>
      </c>
      <c r="P11" s="4"/>
      <c r="Q11" s="4"/>
      <c r="R11" s="5"/>
    </row>
    <row r="12" spans="1:19" x14ac:dyDescent="0.35">
      <c r="A12" s="25">
        <v>2230</v>
      </c>
      <c r="B12" s="13">
        <f t="shared" si="3"/>
        <v>0</v>
      </c>
      <c r="C12" s="15">
        <f t="shared" si="0"/>
        <v>0</v>
      </c>
      <c r="D12" s="4"/>
      <c r="E12" s="4"/>
      <c r="F12" s="4"/>
      <c r="G12" s="15">
        <f t="shared" si="1"/>
        <v>0</v>
      </c>
      <c r="H12" s="4"/>
      <c r="I12" s="4"/>
      <c r="J12" s="4"/>
      <c r="K12" s="15">
        <f t="shared" si="2"/>
        <v>0</v>
      </c>
      <c r="L12" s="4"/>
      <c r="M12" s="4"/>
      <c r="N12" s="4"/>
      <c r="O12" s="15">
        <f>P12+Q12+R12</f>
        <v>0</v>
      </c>
      <c r="P12" s="4"/>
      <c r="Q12" s="4"/>
      <c r="R12" s="5"/>
    </row>
    <row r="13" spans="1:19" x14ac:dyDescent="0.35">
      <c r="A13" s="25">
        <v>2240</v>
      </c>
      <c r="B13" s="13">
        <f t="shared" si="3"/>
        <v>60039</v>
      </c>
      <c r="C13" s="15">
        <f t="shared" si="0"/>
        <v>13107</v>
      </c>
      <c r="D13" s="4">
        <v>1169</v>
      </c>
      <c r="E13" s="4">
        <f>1600+700+1169</f>
        <v>3469</v>
      </c>
      <c r="F13" s="4">
        <f>1600+4300+1400+1169</f>
        <v>8469</v>
      </c>
      <c r="G13" s="15">
        <f t="shared" si="1"/>
        <v>25107</v>
      </c>
      <c r="H13" s="4">
        <f>5000+1100+1600+1169+700+600</f>
        <v>10169</v>
      </c>
      <c r="I13" s="4">
        <f>200+1600+2000+700+1169</f>
        <v>5669</v>
      </c>
      <c r="J13" s="4">
        <f>1100+1600+700+1169+200+4500</f>
        <v>9269</v>
      </c>
      <c r="K13" s="15">
        <f t="shared" si="2"/>
        <v>21825</v>
      </c>
      <c r="L13" s="4">
        <f>1600+700+1169+300</f>
        <v>3769</v>
      </c>
      <c r="M13" s="4">
        <f>300+3200+700+1169+5000+7687</f>
        <v>18056</v>
      </c>
      <c r="N13" s="4">
        <v>0</v>
      </c>
      <c r="O13" s="15">
        <f t="shared" ref="O13:O24" si="4">P13+Q13+R13</f>
        <v>0</v>
      </c>
      <c r="P13" s="4">
        <v>0</v>
      </c>
      <c r="Q13" s="4">
        <v>0</v>
      </c>
      <c r="R13" s="5">
        <v>0</v>
      </c>
    </row>
    <row r="14" spans="1:19" x14ac:dyDescent="0.35">
      <c r="A14" s="25">
        <v>2250</v>
      </c>
      <c r="B14" s="13">
        <f t="shared" si="3"/>
        <v>0</v>
      </c>
      <c r="C14" s="15">
        <f t="shared" si="0"/>
        <v>0</v>
      </c>
      <c r="D14" s="4"/>
      <c r="E14" s="4"/>
      <c r="F14" s="4"/>
      <c r="G14" s="15">
        <f t="shared" si="1"/>
        <v>0</v>
      </c>
      <c r="H14" s="4"/>
      <c r="I14" s="4"/>
      <c r="J14" s="4"/>
      <c r="K14" s="15">
        <f t="shared" si="2"/>
        <v>0</v>
      </c>
      <c r="L14" s="4"/>
      <c r="M14" s="4"/>
      <c r="N14" s="4"/>
      <c r="O14" s="15">
        <f t="shared" si="4"/>
        <v>0</v>
      </c>
      <c r="P14" s="4"/>
      <c r="Q14" s="4"/>
      <c r="R14" s="5"/>
    </row>
    <row r="15" spans="1:19" x14ac:dyDescent="0.35">
      <c r="A15" s="25">
        <v>2270</v>
      </c>
      <c r="B15" s="13">
        <f>C15+G15+K15+O15</f>
        <v>172340</v>
      </c>
      <c r="C15" s="15">
        <f>D15+E15+F15</f>
        <v>95834</v>
      </c>
      <c r="D15" s="4">
        <f>D18+D19+D16+D17</f>
        <v>18264</v>
      </c>
      <c r="E15" s="4">
        <f>E18+E19+E16+E17</f>
        <v>38892</v>
      </c>
      <c r="F15" s="4">
        <f>F18+F19+F16+F17</f>
        <v>38678</v>
      </c>
      <c r="G15" s="15">
        <f t="shared" si="1"/>
        <v>60957</v>
      </c>
      <c r="H15" s="4">
        <f>H18+H19+H16+H17</f>
        <v>32731</v>
      </c>
      <c r="I15" s="4">
        <f t="shared" ref="I15:J15" si="5">I18+I19+I16+I17</f>
        <v>14430</v>
      </c>
      <c r="J15" s="4">
        <f t="shared" si="5"/>
        <v>13796</v>
      </c>
      <c r="K15" s="15">
        <f t="shared" si="2"/>
        <v>15549</v>
      </c>
      <c r="L15" s="4">
        <f>L18+L19+L16+L17</f>
        <v>7695</v>
      </c>
      <c r="M15" s="4">
        <f>M18+M19+M16+M17</f>
        <v>7854</v>
      </c>
      <c r="N15" s="4"/>
      <c r="O15" s="15">
        <f t="shared" si="4"/>
        <v>0</v>
      </c>
      <c r="P15" s="4"/>
      <c r="Q15" s="4"/>
      <c r="R15" s="4"/>
    </row>
    <row r="16" spans="1:19" x14ac:dyDescent="0.35">
      <c r="A16" s="25">
        <v>2271</v>
      </c>
      <c r="B16" s="13">
        <f t="shared" si="3"/>
        <v>976</v>
      </c>
      <c r="C16" s="15">
        <f t="shared" si="0"/>
        <v>366</v>
      </c>
      <c r="D16" s="4">
        <v>122</v>
      </c>
      <c r="E16" s="4">
        <v>122</v>
      </c>
      <c r="F16" s="4">
        <v>122</v>
      </c>
      <c r="G16" s="15">
        <f t="shared" si="1"/>
        <v>366</v>
      </c>
      <c r="H16" s="4">
        <v>122</v>
      </c>
      <c r="I16" s="4">
        <v>122</v>
      </c>
      <c r="J16" s="4">
        <v>122</v>
      </c>
      <c r="K16" s="15">
        <f t="shared" si="2"/>
        <v>244</v>
      </c>
      <c r="L16" s="4">
        <v>122</v>
      </c>
      <c r="M16" s="4">
        <v>122</v>
      </c>
      <c r="N16" s="4"/>
      <c r="O16" s="15">
        <f t="shared" si="4"/>
        <v>0</v>
      </c>
      <c r="P16" s="4"/>
      <c r="Q16" s="4"/>
      <c r="R16" s="5"/>
    </row>
    <row r="17" spans="1:18" x14ac:dyDescent="0.35">
      <c r="A17" s="25">
        <v>2272</v>
      </c>
      <c r="B17" s="13">
        <f t="shared" si="3"/>
        <v>6330</v>
      </c>
      <c r="C17" s="15">
        <f t="shared" si="0"/>
        <v>6330</v>
      </c>
      <c r="D17" s="4">
        <v>2110</v>
      </c>
      <c r="E17" s="4">
        <v>2110</v>
      </c>
      <c r="F17" s="4">
        <v>2110</v>
      </c>
      <c r="G17" s="15">
        <f t="shared" si="1"/>
        <v>0</v>
      </c>
      <c r="H17" s="4"/>
      <c r="I17" s="4"/>
      <c r="J17" s="4"/>
      <c r="K17" s="15">
        <f t="shared" si="2"/>
        <v>0</v>
      </c>
      <c r="L17" s="4"/>
      <c r="M17" s="4"/>
      <c r="N17" s="4"/>
      <c r="O17" s="15">
        <f t="shared" si="4"/>
        <v>0</v>
      </c>
      <c r="P17" s="4"/>
      <c r="Q17" s="4"/>
      <c r="R17" s="5"/>
    </row>
    <row r="18" spans="1:18" x14ac:dyDescent="0.35">
      <c r="A18" s="25">
        <v>2273</v>
      </c>
      <c r="B18" s="13">
        <f t="shared" si="3"/>
        <v>93216</v>
      </c>
      <c r="C18" s="15">
        <f t="shared" si="0"/>
        <v>44576</v>
      </c>
      <c r="D18" s="4">
        <v>16032</v>
      </c>
      <c r="E18" s="4">
        <v>14592</v>
      </c>
      <c r="F18" s="4">
        <v>13952</v>
      </c>
      <c r="G18" s="15">
        <f t="shared" si="1"/>
        <v>36576</v>
      </c>
      <c r="H18" s="4">
        <v>13952</v>
      </c>
      <c r="I18" s="4">
        <v>12192</v>
      </c>
      <c r="J18" s="4">
        <v>10432</v>
      </c>
      <c r="K18" s="15">
        <f t="shared" si="2"/>
        <v>12064</v>
      </c>
      <c r="L18" s="4">
        <v>5952</v>
      </c>
      <c r="M18" s="4">
        <v>6112</v>
      </c>
      <c r="N18" s="4"/>
      <c r="O18" s="15">
        <f t="shared" si="4"/>
        <v>0</v>
      </c>
      <c r="P18" s="4"/>
      <c r="Q18" s="4"/>
      <c r="R18" s="5"/>
    </row>
    <row r="19" spans="1:18" x14ac:dyDescent="0.35">
      <c r="A19" s="25">
        <v>2274</v>
      </c>
      <c r="B19" s="13">
        <f t="shared" si="3"/>
        <v>71818</v>
      </c>
      <c r="C19" s="15">
        <f t="shared" si="0"/>
        <v>44562</v>
      </c>
      <c r="D19" s="4"/>
      <c r="E19" s="4">
        <v>22068</v>
      </c>
      <c r="F19" s="4">
        <v>22494</v>
      </c>
      <c r="G19" s="15">
        <f t="shared" si="1"/>
        <v>24015</v>
      </c>
      <c r="H19" s="4">
        <v>18657</v>
      </c>
      <c r="I19" s="4">
        <v>2116</v>
      </c>
      <c r="J19" s="4">
        <v>3242</v>
      </c>
      <c r="K19" s="15">
        <f t="shared" si="2"/>
        <v>3241</v>
      </c>
      <c r="L19" s="4">
        <v>1621</v>
      </c>
      <c r="M19" s="4">
        <v>1620</v>
      </c>
      <c r="N19" s="4"/>
      <c r="O19" s="15">
        <f t="shared" si="4"/>
        <v>0</v>
      </c>
      <c r="P19" s="4"/>
      <c r="Q19" s="4"/>
      <c r="R19" s="5"/>
    </row>
    <row r="20" spans="1:18" x14ac:dyDescent="0.35">
      <c r="A20" s="25">
        <v>2275</v>
      </c>
      <c r="B20" s="13">
        <f t="shared" si="3"/>
        <v>0</v>
      </c>
      <c r="C20" s="15">
        <f t="shared" si="0"/>
        <v>0</v>
      </c>
      <c r="D20" s="4"/>
      <c r="E20" s="4"/>
      <c r="F20" s="4"/>
      <c r="G20" s="15">
        <f t="shared" si="1"/>
        <v>0</v>
      </c>
      <c r="H20" s="4"/>
      <c r="I20" s="4"/>
      <c r="J20" s="4"/>
      <c r="K20" s="15">
        <f t="shared" si="2"/>
        <v>0</v>
      </c>
      <c r="L20" s="4"/>
      <c r="M20" s="4"/>
      <c r="N20" s="4"/>
      <c r="O20" s="15">
        <f t="shared" si="4"/>
        <v>0</v>
      </c>
      <c r="P20" s="4"/>
      <c r="Q20" s="4"/>
      <c r="R20" s="5"/>
    </row>
    <row r="21" spans="1:18" x14ac:dyDescent="0.35">
      <c r="A21" s="25">
        <v>2282</v>
      </c>
      <c r="B21" s="13">
        <f t="shared" si="3"/>
        <v>0</v>
      </c>
      <c r="C21" s="15">
        <f t="shared" si="0"/>
        <v>0</v>
      </c>
      <c r="D21" s="4"/>
      <c r="E21" s="4"/>
      <c r="F21" s="4"/>
      <c r="G21" s="15">
        <f t="shared" si="1"/>
        <v>0</v>
      </c>
      <c r="H21" s="4"/>
      <c r="I21" s="4"/>
      <c r="J21" s="4"/>
      <c r="K21" s="15">
        <f t="shared" si="2"/>
        <v>0</v>
      </c>
      <c r="L21" s="4"/>
      <c r="M21" s="4"/>
      <c r="N21" s="4"/>
      <c r="O21" s="15">
        <f t="shared" si="4"/>
        <v>0</v>
      </c>
      <c r="P21" s="4"/>
      <c r="Q21" s="4"/>
      <c r="R21" s="5"/>
    </row>
    <row r="22" spans="1:18" x14ac:dyDescent="0.35">
      <c r="A22" s="25">
        <v>2730</v>
      </c>
      <c r="B22" s="13">
        <f t="shared" si="3"/>
        <v>64114</v>
      </c>
      <c r="C22" s="15">
        <f t="shared" si="0"/>
        <v>24043</v>
      </c>
      <c r="D22" s="4"/>
      <c r="E22" s="4">
        <v>8015</v>
      </c>
      <c r="F22" s="4">
        <v>16028</v>
      </c>
      <c r="G22" s="15">
        <f t="shared" si="1"/>
        <v>24042</v>
      </c>
      <c r="H22" s="4">
        <v>8014</v>
      </c>
      <c r="I22" s="4">
        <v>8014</v>
      </c>
      <c r="J22" s="4">
        <v>8014</v>
      </c>
      <c r="K22" s="15">
        <f t="shared" si="2"/>
        <v>16029</v>
      </c>
      <c r="L22" s="4">
        <v>8015</v>
      </c>
      <c r="M22" s="4">
        <v>8014</v>
      </c>
      <c r="N22" s="4"/>
      <c r="O22" s="15">
        <f t="shared" si="4"/>
        <v>0</v>
      </c>
      <c r="P22" s="4"/>
      <c r="Q22" s="4"/>
      <c r="R22" s="5"/>
    </row>
    <row r="23" spans="1:18" ht="18.600000000000001" thickBot="1" x14ac:dyDescent="0.4">
      <c r="A23" s="26">
        <v>2800</v>
      </c>
      <c r="B23" s="20">
        <f t="shared" si="3"/>
        <v>0</v>
      </c>
      <c r="C23" s="21">
        <f t="shared" si="0"/>
        <v>0</v>
      </c>
      <c r="D23" s="22"/>
      <c r="E23" s="22"/>
      <c r="F23" s="22"/>
      <c r="G23" s="21">
        <f t="shared" si="1"/>
        <v>0</v>
      </c>
      <c r="H23" s="22"/>
      <c r="I23" s="22"/>
      <c r="J23" s="22"/>
      <c r="K23" s="21">
        <f t="shared" si="2"/>
        <v>0</v>
      </c>
      <c r="L23" s="22"/>
      <c r="M23" s="22"/>
      <c r="N23" s="22"/>
      <c r="O23" s="21">
        <f t="shared" si="4"/>
        <v>0</v>
      </c>
      <c r="P23" s="22"/>
      <c r="Q23" s="22"/>
      <c r="R23" s="23"/>
    </row>
    <row r="24" spans="1:18" ht="19.8" thickBot="1" x14ac:dyDescent="0.4">
      <c r="A24" s="6" t="s">
        <v>16</v>
      </c>
      <c r="B24" s="14">
        <f>C24+G24+K24+O24</f>
        <v>1500000</v>
      </c>
      <c r="C24" s="14">
        <f t="shared" si="0"/>
        <v>443507</v>
      </c>
      <c r="D24" s="7">
        <f>SUM(D8:D23)-D15</f>
        <v>116328</v>
      </c>
      <c r="E24" s="7">
        <f t="shared" ref="E24:P24" si="6">SUM(E8:E23)-E15</f>
        <v>157190</v>
      </c>
      <c r="F24" s="7">
        <f t="shared" si="6"/>
        <v>169989</v>
      </c>
      <c r="G24" s="14">
        <f t="shared" si="1"/>
        <v>465959</v>
      </c>
      <c r="H24" s="7">
        <f t="shared" si="6"/>
        <v>164411</v>
      </c>
      <c r="I24" s="7">
        <f t="shared" si="6"/>
        <v>149291</v>
      </c>
      <c r="J24" s="7">
        <f t="shared" si="6"/>
        <v>152257</v>
      </c>
      <c r="K24" s="14">
        <f t="shared" si="2"/>
        <v>398988</v>
      </c>
      <c r="L24" s="7">
        <f t="shared" si="6"/>
        <v>150577</v>
      </c>
      <c r="M24" s="7">
        <f t="shared" si="6"/>
        <v>153217</v>
      </c>
      <c r="N24" s="7">
        <f t="shared" si="6"/>
        <v>95194</v>
      </c>
      <c r="O24" s="14">
        <f t="shared" si="4"/>
        <v>191546</v>
      </c>
      <c r="P24" s="7">
        <f t="shared" si="6"/>
        <v>95195</v>
      </c>
      <c r="Q24" s="7">
        <f>SUM(Q8:Q23)-Q15</f>
        <v>95194</v>
      </c>
      <c r="R24" s="12">
        <f>SUM(R8:R23)-R15</f>
        <v>1157</v>
      </c>
    </row>
    <row r="25" spans="1:18" x14ac:dyDescent="0.35">
      <c r="A25" s="1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35">
      <c r="B26" s="9"/>
      <c r="C26" s="9"/>
    </row>
    <row r="27" spans="1:18" s="10" customFormat="1" ht="17.399999999999999" x14ac:dyDescent="0.3">
      <c r="C27" s="10" t="s">
        <v>21</v>
      </c>
      <c r="H27" s="10" t="s">
        <v>22</v>
      </c>
    </row>
    <row r="30" spans="1:18" x14ac:dyDescent="0.35">
      <c r="B30" s="9"/>
      <c r="C30" s="9"/>
    </row>
    <row r="31" spans="1:18" x14ac:dyDescent="0.35">
      <c r="F31" s="9"/>
      <c r="G31" s="9"/>
      <c r="J31" s="9"/>
      <c r="K31" s="9"/>
      <c r="N31" s="9"/>
      <c r="O31" s="9"/>
      <c r="R31" s="9"/>
    </row>
    <row r="33" spans="6:18" x14ac:dyDescent="0.35">
      <c r="F33" s="9"/>
      <c r="G33" s="9"/>
      <c r="J33" s="9"/>
      <c r="K33" s="9"/>
      <c r="N33" s="9"/>
      <c r="O33" s="9"/>
      <c r="R33" s="9"/>
    </row>
  </sheetData>
  <mergeCells count="6">
    <mergeCell ref="A7:R7"/>
    <mergeCell ref="A2:R2"/>
    <mergeCell ref="A3:R3"/>
    <mergeCell ref="A5:A6"/>
    <mergeCell ref="B5:B6"/>
    <mergeCell ref="C5:R5"/>
  </mergeCells>
  <printOptions horizontalCentered="1"/>
  <pageMargins left="0.31496062992125984" right="0" top="0.74803149606299213" bottom="0.74803149606299213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R14" sqref="R14"/>
    </sheetView>
  </sheetViews>
  <sheetFormatPr defaultColWidth="9.109375" defaultRowHeight="18" x14ac:dyDescent="0.35"/>
  <cols>
    <col min="1" max="1" width="11.109375" style="1" customWidth="1"/>
    <col min="2" max="2" width="14.88671875" style="1" customWidth="1"/>
    <col min="3" max="3" width="11.6640625" style="1" customWidth="1"/>
    <col min="4" max="16" width="11" style="1" customWidth="1"/>
    <col min="17" max="17" width="12.5546875" style="1" customWidth="1"/>
    <col min="18" max="18" width="11" style="1" customWidth="1"/>
    <col min="19" max="16384" width="9.109375" style="1"/>
  </cols>
  <sheetData>
    <row r="1" spans="1:19" s="27" customFormat="1" x14ac:dyDescent="0.35">
      <c r="O1" s="28" t="s">
        <v>20</v>
      </c>
    </row>
    <row r="2" spans="1:19" x14ac:dyDescent="0.35">
      <c r="A2" s="33" t="s">
        <v>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10"/>
    </row>
    <row r="3" spans="1:19" x14ac:dyDescent="0.35">
      <c r="A3" s="33" t="s">
        <v>23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10"/>
    </row>
    <row r="4" spans="1:19" ht="18.600000000000001" thickBot="1" x14ac:dyDescent="0.4"/>
    <row r="5" spans="1:19" ht="18.75" customHeight="1" x14ac:dyDescent="0.35">
      <c r="A5" s="34" t="s">
        <v>19</v>
      </c>
      <c r="B5" s="34" t="s">
        <v>0</v>
      </c>
      <c r="C5" s="36" t="s">
        <v>1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8"/>
    </row>
    <row r="6" spans="1:19" ht="34.200000000000003" thickBot="1" x14ac:dyDescent="0.4">
      <c r="A6" s="35"/>
      <c r="B6" s="35"/>
      <c r="C6" s="29" t="s">
        <v>2</v>
      </c>
      <c r="D6" s="2" t="s">
        <v>3</v>
      </c>
      <c r="E6" s="2" t="s">
        <v>4</v>
      </c>
      <c r="F6" s="2" t="s">
        <v>5</v>
      </c>
      <c r="G6" s="2" t="s">
        <v>17</v>
      </c>
      <c r="H6" s="2" t="s">
        <v>6</v>
      </c>
      <c r="I6" s="2" t="s">
        <v>7</v>
      </c>
      <c r="J6" s="2" t="s">
        <v>8</v>
      </c>
      <c r="K6" s="2" t="s">
        <v>18</v>
      </c>
      <c r="L6" s="2" t="s">
        <v>9</v>
      </c>
      <c r="M6" s="2" t="s">
        <v>10</v>
      </c>
      <c r="N6" s="2" t="s">
        <v>11</v>
      </c>
      <c r="O6" s="2" t="s">
        <v>12</v>
      </c>
      <c r="P6" s="2" t="s">
        <v>13</v>
      </c>
      <c r="Q6" s="2" t="s">
        <v>14</v>
      </c>
      <c r="R6" s="3" t="s">
        <v>15</v>
      </c>
    </row>
    <row r="7" spans="1:19" ht="18.600000000000001" thickBot="1" x14ac:dyDescent="0.4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2"/>
    </row>
    <row r="8" spans="1:19" x14ac:dyDescent="0.35">
      <c r="A8" s="24">
        <v>2111</v>
      </c>
      <c r="B8" s="16">
        <f>C8+G8+K8+O8</f>
        <v>1049904</v>
      </c>
      <c r="C8" s="17">
        <f>D8+E8+F8</f>
        <v>262476</v>
      </c>
      <c r="D8" s="18">
        <v>87492</v>
      </c>
      <c r="E8" s="18">
        <v>87492</v>
      </c>
      <c r="F8" s="18">
        <v>87492</v>
      </c>
      <c r="G8" s="17">
        <f>H8+I8+J8</f>
        <v>262476</v>
      </c>
      <c r="H8" s="18">
        <v>87492</v>
      </c>
      <c r="I8" s="18">
        <v>87492</v>
      </c>
      <c r="J8" s="18">
        <v>87492</v>
      </c>
      <c r="K8" s="17">
        <f>L8+M8+N8</f>
        <v>262476</v>
      </c>
      <c r="L8" s="18">
        <v>87492</v>
      </c>
      <c r="M8" s="18">
        <v>87492</v>
      </c>
      <c r="N8" s="18">
        <v>87492</v>
      </c>
      <c r="O8" s="17">
        <f>P8+Q8+R8</f>
        <v>262476</v>
      </c>
      <c r="P8" s="18">
        <v>87492</v>
      </c>
      <c r="Q8" s="18">
        <v>87492</v>
      </c>
      <c r="R8" s="19">
        <v>87492</v>
      </c>
    </row>
    <row r="9" spans="1:19" x14ac:dyDescent="0.35">
      <c r="A9" s="25">
        <v>2120</v>
      </c>
      <c r="B9" s="13">
        <f>C9+G9+K9+O9</f>
        <v>230979</v>
      </c>
      <c r="C9" s="15">
        <f t="shared" ref="C9:C24" si="0">D9+E9+F9</f>
        <v>57747</v>
      </c>
      <c r="D9" s="4">
        <v>19249</v>
      </c>
      <c r="E9" s="4">
        <v>19249</v>
      </c>
      <c r="F9" s="4">
        <v>19249</v>
      </c>
      <c r="G9" s="15">
        <f t="shared" ref="G9:G24" si="1">H9+I9+J9</f>
        <v>57747</v>
      </c>
      <c r="H9" s="4">
        <v>19249</v>
      </c>
      <c r="I9" s="4">
        <v>19249</v>
      </c>
      <c r="J9" s="4">
        <v>19249</v>
      </c>
      <c r="K9" s="15">
        <f t="shared" ref="K9:K24" si="2">L9+M9+N9</f>
        <v>57747</v>
      </c>
      <c r="L9" s="4">
        <v>19249</v>
      </c>
      <c r="M9" s="4">
        <v>19249</v>
      </c>
      <c r="N9" s="4">
        <v>19249</v>
      </c>
      <c r="O9" s="15">
        <f t="shared" ref="O9:O24" si="3">P9+Q9+R9</f>
        <v>57738</v>
      </c>
      <c r="P9" s="4">
        <v>19249</v>
      </c>
      <c r="Q9" s="4">
        <v>19249</v>
      </c>
      <c r="R9" s="5">
        <v>19240</v>
      </c>
    </row>
    <row r="10" spans="1:19" x14ac:dyDescent="0.35">
      <c r="A10" s="25">
        <v>2210</v>
      </c>
      <c r="B10" s="13">
        <f t="shared" ref="B10:B23" si="4">C10+G10+K10+O10</f>
        <v>0</v>
      </c>
      <c r="C10" s="15">
        <f t="shared" si="0"/>
        <v>0</v>
      </c>
      <c r="D10" s="4"/>
      <c r="E10" s="4"/>
      <c r="F10" s="4"/>
      <c r="G10" s="15">
        <f t="shared" si="1"/>
        <v>0</v>
      </c>
      <c r="H10" s="4"/>
      <c r="I10" s="4"/>
      <c r="J10" s="4"/>
      <c r="K10" s="15">
        <f t="shared" si="2"/>
        <v>0</v>
      </c>
      <c r="L10" s="4"/>
      <c r="M10" s="4"/>
      <c r="N10" s="4"/>
      <c r="O10" s="15">
        <f t="shared" si="3"/>
        <v>0</v>
      </c>
      <c r="P10" s="4"/>
      <c r="Q10" s="4"/>
      <c r="R10" s="5"/>
    </row>
    <row r="11" spans="1:19" x14ac:dyDescent="0.35">
      <c r="A11" s="25">
        <v>2220</v>
      </c>
      <c r="B11" s="13">
        <f t="shared" si="4"/>
        <v>0</v>
      </c>
      <c r="C11" s="15">
        <f t="shared" si="0"/>
        <v>0</v>
      </c>
      <c r="D11" s="4"/>
      <c r="E11" s="4"/>
      <c r="F11" s="4"/>
      <c r="G11" s="15">
        <f t="shared" si="1"/>
        <v>0</v>
      </c>
      <c r="H11" s="4"/>
      <c r="I11" s="4"/>
      <c r="J11" s="4"/>
      <c r="K11" s="15">
        <f t="shared" si="2"/>
        <v>0</v>
      </c>
      <c r="L11" s="4"/>
      <c r="M11" s="4"/>
      <c r="N11" s="4"/>
      <c r="O11" s="15">
        <f t="shared" si="3"/>
        <v>0</v>
      </c>
      <c r="P11" s="4"/>
      <c r="Q11" s="4"/>
      <c r="R11" s="5"/>
    </row>
    <row r="12" spans="1:19" x14ac:dyDescent="0.35">
      <c r="A12" s="25">
        <v>2230</v>
      </c>
      <c r="B12" s="13">
        <f t="shared" si="4"/>
        <v>0</v>
      </c>
      <c r="C12" s="15">
        <f t="shared" si="0"/>
        <v>0</v>
      </c>
      <c r="D12" s="4"/>
      <c r="E12" s="4"/>
      <c r="F12" s="4"/>
      <c r="G12" s="15">
        <f t="shared" si="1"/>
        <v>0</v>
      </c>
      <c r="H12" s="4"/>
      <c r="I12" s="4"/>
      <c r="J12" s="4"/>
      <c r="K12" s="15">
        <f t="shared" si="2"/>
        <v>0</v>
      </c>
      <c r="L12" s="4"/>
      <c r="M12" s="4"/>
      <c r="N12" s="4"/>
      <c r="O12" s="15">
        <f t="shared" si="3"/>
        <v>0</v>
      </c>
      <c r="P12" s="4"/>
      <c r="Q12" s="4"/>
      <c r="R12" s="5"/>
    </row>
    <row r="13" spans="1:19" x14ac:dyDescent="0.35">
      <c r="A13" s="25">
        <v>2240</v>
      </c>
      <c r="B13" s="13">
        <f t="shared" si="4"/>
        <v>9989</v>
      </c>
      <c r="C13" s="15">
        <f t="shared" si="0"/>
        <v>2499</v>
      </c>
      <c r="D13" s="4">
        <v>833</v>
      </c>
      <c r="E13" s="4">
        <v>833</v>
      </c>
      <c r="F13" s="4">
        <v>833</v>
      </c>
      <c r="G13" s="15">
        <f t="shared" si="1"/>
        <v>2499</v>
      </c>
      <c r="H13" s="4">
        <v>833</v>
      </c>
      <c r="I13" s="4">
        <v>833</v>
      </c>
      <c r="J13" s="4">
        <v>833</v>
      </c>
      <c r="K13" s="15">
        <f t="shared" si="2"/>
        <v>2499</v>
      </c>
      <c r="L13" s="4">
        <v>833</v>
      </c>
      <c r="M13" s="4">
        <v>833</v>
      </c>
      <c r="N13" s="4">
        <v>833</v>
      </c>
      <c r="O13" s="15">
        <f t="shared" si="3"/>
        <v>2492</v>
      </c>
      <c r="P13" s="4">
        <v>833</v>
      </c>
      <c r="Q13" s="4">
        <v>833</v>
      </c>
      <c r="R13" s="5">
        <v>826</v>
      </c>
    </row>
    <row r="14" spans="1:19" x14ac:dyDescent="0.35">
      <c r="A14" s="25">
        <v>2250</v>
      </c>
      <c r="B14" s="13">
        <f t="shared" si="4"/>
        <v>0</v>
      </c>
      <c r="C14" s="15">
        <f t="shared" si="0"/>
        <v>0</v>
      </c>
      <c r="D14" s="4"/>
      <c r="E14" s="4"/>
      <c r="F14" s="4"/>
      <c r="G14" s="15">
        <f t="shared" si="1"/>
        <v>0</v>
      </c>
      <c r="H14" s="4"/>
      <c r="I14" s="4"/>
      <c r="J14" s="4"/>
      <c r="K14" s="15">
        <f t="shared" si="2"/>
        <v>0</v>
      </c>
      <c r="L14" s="4"/>
      <c r="M14" s="4"/>
      <c r="N14" s="4"/>
      <c r="O14" s="15">
        <f t="shared" si="3"/>
        <v>0</v>
      </c>
      <c r="P14" s="4"/>
      <c r="Q14" s="4"/>
      <c r="R14" s="5"/>
    </row>
    <row r="15" spans="1:19" x14ac:dyDescent="0.35">
      <c r="A15" s="25">
        <v>2270</v>
      </c>
      <c r="B15" s="13">
        <f t="shared" si="4"/>
        <v>0</v>
      </c>
      <c r="C15" s="15">
        <f t="shared" si="0"/>
        <v>0</v>
      </c>
      <c r="D15" s="4"/>
      <c r="E15" s="4"/>
      <c r="F15" s="4"/>
      <c r="G15" s="15">
        <f t="shared" si="1"/>
        <v>0</v>
      </c>
      <c r="H15" s="4"/>
      <c r="I15" s="4"/>
      <c r="J15" s="4"/>
      <c r="K15" s="15">
        <f t="shared" si="2"/>
        <v>0</v>
      </c>
      <c r="L15" s="4"/>
      <c r="M15" s="4"/>
      <c r="N15" s="4"/>
      <c r="O15" s="15">
        <f t="shared" si="3"/>
        <v>0</v>
      </c>
      <c r="P15" s="4"/>
      <c r="Q15" s="4"/>
      <c r="R15" s="5"/>
    </row>
    <row r="16" spans="1:19" x14ac:dyDescent="0.35">
      <c r="A16" s="25">
        <v>2271</v>
      </c>
      <c r="B16" s="13">
        <f t="shared" si="4"/>
        <v>0</v>
      </c>
      <c r="C16" s="15">
        <f t="shared" si="0"/>
        <v>0</v>
      </c>
      <c r="D16" s="4"/>
      <c r="E16" s="4"/>
      <c r="F16" s="4"/>
      <c r="G16" s="15">
        <f t="shared" si="1"/>
        <v>0</v>
      </c>
      <c r="H16" s="4"/>
      <c r="I16" s="4"/>
      <c r="J16" s="4"/>
      <c r="K16" s="15">
        <f t="shared" si="2"/>
        <v>0</v>
      </c>
      <c r="L16" s="4"/>
      <c r="M16" s="4"/>
      <c r="N16" s="4"/>
      <c r="O16" s="15">
        <f t="shared" si="3"/>
        <v>0</v>
      </c>
      <c r="P16" s="4"/>
      <c r="Q16" s="4"/>
      <c r="R16" s="5"/>
    </row>
    <row r="17" spans="1:18" x14ac:dyDescent="0.35">
      <c r="A17" s="25">
        <v>2272</v>
      </c>
      <c r="B17" s="13">
        <f t="shared" si="4"/>
        <v>0</v>
      </c>
      <c r="C17" s="15">
        <f t="shared" si="0"/>
        <v>0</v>
      </c>
      <c r="D17" s="4"/>
      <c r="E17" s="4"/>
      <c r="F17" s="4"/>
      <c r="G17" s="15">
        <f t="shared" si="1"/>
        <v>0</v>
      </c>
      <c r="H17" s="4"/>
      <c r="I17" s="4"/>
      <c r="J17" s="4"/>
      <c r="K17" s="15">
        <f t="shared" si="2"/>
        <v>0</v>
      </c>
      <c r="L17" s="4"/>
      <c r="M17" s="4"/>
      <c r="N17" s="4"/>
      <c r="O17" s="15">
        <f t="shared" si="3"/>
        <v>0</v>
      </c>
      <c r="P17" s="4"/>
      <c r="Q17" s="4"/>
      <c r="R17" s="5"/>
    </row>
    <row r="18" spans="1:18" x14ac:dyDescent="0.35">
      <c r="A18" s="25">
        <v>2273</v>
      </c>
      <c r="B18" s="13">
        <f t="shared" si="4"/>
        <v>0</v>
      </c>
      <c r="C18" s="15">
        <f t="shared" si="0"/>
        <v>0</v>
      </c>
      <c r="D18" s="4"/>
      <c r="E18" s="4"/>
      <c r="F18" s="4"/>
      <c r="G18" s="15">
        <f t="shared" si="1"/>
        <v>0</v>
      </c>
      <c r="H18" s="4"/>
      <c r="I18" s="4"/>
      <c r="J18" s="4"/>
      <c r="K18" s="15">
        <f t="shared" si="2"/>
        <v>0</v>
      </c>
      <c r="L18" s="4"/>
      <c r="M18" s="4"/>
      <c r="N18" s="4"/>
      <c r="O18" s="15">
        <f t="shared" si="3"/>
        <v>0</v>
      </c>
      <c r="P18" s="4"/>
      <c r="Q18" s="4"/>
      <c r="R18" s="5"/>
    </row>
    <row r="19" spans="1:18" x14ac:dyDescent="0.35">
      <c r="A19" s="25">
        <v>2274</v>
      </c>
      <c r="B19" s="13">
        <f t="shared" si="4"/>
        <v>0</v>
      </c>
      <c r="C19" s="15">
        <f t="shared" si="0"/>
        <v>0</v>
      </c>
      <c r="D19" s="4"/>
      <c r="E19" s="4"/>
      <c r="F19" s="4"/>
      <c r="G19" s="15">
        <f t="shared" si="1"/>
        <v>0</v>
      </c>
      <c r="H19" s="4"/>
      <c r="I19" s="4"/>
      <c r="J19" s="4"/>
      <c r="K19" s="15">
        <f t="shared" si="2"/>
        <v>0</v>
      </c>
      <c r="L19" s="4"/>
      <c r="M19" s="4"/>
      <c r="N19" s="4"/>
      <c r="O19" s="15">
        <f t="shared" si="3"/>
        <v>0</v>
      </c>
      <c r="P19" s="4"/>
      <c r="Q19" s="4"/>
      <c r="R19" s="5"/>
    </row>
    <row r="20" spans="1:18" x14ac:dyDescent="0.35">
      <c r="A20" s="25">
        <v>2275</v>
      </c>
      <c r="B20" s="13">
        <f t="shared" si="4"/>
        <v>0</v>
      </c>
      <c r="C20" s="15">
        <f t="shared" si="0"/>
        <v>0</v>
      </c>
      <c r="D20" s="4"/>
      <c r="E20" s="4"/>
      <c r="F20" s="4"/>
      <c r="G20" s="15">
        <f t="shared" si="1"/>
        <v>0</v>
      </c>
      <c r="H20" s="4"/>
      <c r="I20" s="4"/>
      <c r="J20" s="4"/>
      <c r="K20" s="15">
        <f t="shared" si="2"/>
        <v>0</v>
      </c>
      <c r="L20" s="4"/>
      <c r="M20" s="4"/>
      <c r="N20" s="4"/>
      <c r="O20" s="15">
        <f t="shared" si="3"/>
        <v>0</v>
      </c>
      <c r="P20" s="4"/>
      <c r="Q20" s="4"/>
      <c r="R20" s="5"/>
    </row>
    <row r="21" spans="1:18" x14ac:dyDescent="0.35">
      <c r="A21" s="25">
        <v>2282</v>
      </c>
      <c r="B21" s="13">
        <f t="shared" si="4"/>
        <v>0</v>
      </c>
      <c r="C21" s="15">
        <f t="shared" si="0"/>
        <v>0</v>
      </c>
      <c r="D21" s="4"/>
      <c r="E21" s="4"/>
      <c r="F21" s="4"/>
      <c r="G21" s="15">
        <f t="shared" si="1"/>
        <v>0</v>
      </c>
      <c r="H21" s="4"/>
      <c r="I21" s="4"/>
      <c r="J21" s="4"/>
      <c r="K21" s="15">
        <f t="shared" si="2"/>
        <v>0</v>
      </c>
      <c r="L21" s="4"/>
      <c r="M21" s="4"/>
      <c r="N21" s="4"/>
      <c r="O21" s="15">
        <f t="shared" si="3"/>
        <v>0</v>
      </c>
      <c r="P21" s="4"/>
      <c r="Q21" s="4"/>
      <c r="R21" s="5"/>
    </row>
    <row r="22" spans="1:18" x14ac:dyDescent="0.35">
      <c r="A22" s="25">
        <v>2730</v>
      </c>
      <c r="B22" s="13">
        <f t="shared" si="4"/>
        <v>0</v>
      </c>
      <c r="C22" s="15">
        <f t="shared" si="0"/>
        <v>0</v>
      </c>
      <c r="D22" s="4"/>
      <c r="E22" s="4"/>
      <c r="F22" s="4"/>
      <c r="G22" s="15">
        <f t="shared" si="1"/>
        <v>0</v>
      </c>
      <c r="H22" s="4"/>
      <c r="I22" s="4"/>
      <c r="J22" s="4"/>
      <c r="K22" s="15">
        <f t="shared" si="2"/>
        <v>0</v>
      </c>
      <c r="L22" s="4"/>
      <c r="M22" s="4"/>
      <c r="N22" s="4"/>
      <c r="O22" s="15">
        <f t="shared" si="3"/>
        <v>0</v>
      </c>
      <c r="P22" s="4"/>
      <c r="Q22" s="4"/>
      <c r="R22" s="5"/>
    </row>
    <row r="23" spans="1:18" ht="18.600000000000001" thickBot="1" x14ac:dyDescent="0.4">
      <c r="A23" s="26">
        <v>2800</v>
      </c>
      <c r="B23" s="20">
        <f t="shared" si="4"/>
        <v>0</v>
      </c>
      <c r="C23" s="21">
        <f t="shared" si="0"/>
        <v>0</v>
      </c>
      <c r="D23" s="22"/>
      <c r="E23" s="22"/>
      <c r="F23" s="22"/>
      <c r="G23" s="21">
        <f t="shared" si="1"/>
        <v>0</v>
      </c>
      <c r="H23" s="22"/>
      <c r="I23" s="22"/>
      <c r="J23" s="22"/>
      <c r="K23" s="21">
        <f t="shared" si="2"/>
        <v>0</v>
      </c>
      <c r="L23" s="22"/>
      <c r="M23" s="22"/>
      <c r="N23" s="22"/>
      <c r="O23" s="21">
        <f t="shared" si="3"/>
        <v>0</v>
      </c>
      <c r="P23" s="22"/>
      <c r="Q23" s="22"/>
      <c r="R23" s="23"/>
    </row>
    <row r="24" spans="1:18" ht="19.8" thickBot="1" x14ac:dyDescent="0.4">
      <c r="A24" s="6" t="s">
        <v>16</v>
      </c>
      <c r="B24" s="14">
        <f>C24+G24+K24+O24</f>
        <v>1290872</v>
      </c>
      <c r="C24" s="14">
        <f t="shared" si="0"/>
        <v>322722</v>
      </c>
      <c r="D24" s="7">
        <f>SUM(D8:D23)-D15</f>
        <v>107574</v>
      </c>
      <c r="E24" s="7">
        <f t="shared" ref="E24:R24" si="5">SUM(E8:E23)-E15</f>
        <v>107574</v>
      </c>
      <c r="F24" s="7">
        <f t="shared" si="5"/>
        <v>107574</v>
      </c>
      <c r="G24" s="14">
        <f t="shared" si="1"/>
        <v>322722</v>
      </c>
      <c r="H24" s="7">
        <f t="shared" si="5"/>
        <v>107574</v>
      </c>
      <c r="I24" s="7">
        <f t="shared" si="5"/>
        <v>107574</v>
      </c>
      <c r="J24" s="7">
        <f t="shared" si="5"/>
        <v>107574</v>
      </c>
      <c r="K24" s="14">
        <f t="shared" si="2"/>
        <v>322722</v>
      </c>
      <c r="L24" s="7">
        <f t="shared" si="5"/>
        <v>107574</v>
      </c>
      <c r="M24" s="7">
        <f t="shared" si="5"/>
        <v>107574</v>
      </c>
      <c r="N24" s="7">
        <f t="shared" si="5"/>
        <v>107574</v>
      </c>
      <c r="O24" s="14">
        <f t="shared" si="3"/>
        <v>322706</v>
      </c>
      <c r="P24" s="7">
        <f t="shared" si="5"/>
        <v>107574</v>
      </c>
      <c r="Q24" s="7">
        <f t="shared" si="5"/>
        <v>107574</v>
      </c>
      <c r="R24" s="12">
        <f t="shared" si="5"/>
        <v>107558</v>
      </c>
    </row>
    <row r="25" spans="1:18" x14ac:dyDescent="0.35">
      <c r="A25" s="1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35">
      <c r="B26" s="9"/>
      <c r="C26" s="9"/>
    </row>
    <row r="27" spans="1:18" s="10" customFormat="1" ht="17.399999999999999" x14ac:dyDescent="0.3">
      <c r="C27" s="10" t="s">
        <v>21</v>
      </c>
      <c r="H27" s="10" t="s">
        <v>22</v>
      </c>
    </row>
    <row r="30" spans="1:18" x14ac:dyDescent="0.35">
      <c r="B30" s="9"/>
      <c r="C30" s="9"/>
    </row>
    <row r="31" spans="1:18" x14ac:dyDescent="0.35">
      <c r="F31" s="9"/>
      <c r="G31" s="9"/>
      <c r="J31" s="9"/>
      <c r="K31" s="9"/>
      <c r="N31" s="9"/>
      <c r="O31" s="9"/>
      <c r="R31" s="9"/>
    </row>
    <row r="33" spans="6:18" x14ac:dyDescent="0.35">
      <c r="F33" s="9"/>
      <c r="G33" s="9"/>
      <c r="J33" s="9"/>
      <c r="K33" s="9"/>
      <c r="N33" s="9"/>
      <c r="O33" s="9"/>
      <c r="R33" s="9"/>
    </row>
  </sheetData>
  <mergeCells count="6">
    <mergeCell ref="A7:R7"/>
    <mergeCell ref="A2:R2"/>
    <mergeCell ref="A3:R3"/>
    <mergeCell ref="A5:A6"/>
    <mergeCell ref="B5:B6"/>
    <mergeCell ref="C5:R5"/>
  </mergeCells>
  <printOptions horizontalCentered="1"/>
  <pageMargins left="0.31496062992125984" right="0" top="0.74803149606299213" bottom="0.74803149606299213" header="0.31496062992125984" footer="0.31496062992125984"/>
  <pageSetup paperSize="9" scale="6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P17" sqref="P17"/>
    </sheetView>
  </sheetViews>
  <sheetFormatPr defaultColWidth="9.109375" defaultRowHeight="18" x14ac:dyDescent="0.35"/>
  <cols>
    <col min="1" max="1" width="11.109375" style="1" customWidth="1"/>
    <col min="2" max="2" width="14.88671875" style="1" customWidth="1"/>
    <col min="3" max="3" width="11.6640625" style="1" customWidth="1"/>
    <col min="4" max="16" width="11" style="1" customWidth="1"/>
    <col min="17" max="17" width="12.5546875" style="1" customWidth="1"/>
    <col min="18" max="18" width="11" style="1" customWidth="1"/>
    <col min="19" max="16384" width="9.109375" style="1"/>
  </cols>
  <sheetData>
    <row r="1" spans="1:19" s="27" customFormat="1" x14ac:dyDescent="0.35">
      <c r="O1" s="28" t="s">
        <v>20</v>
      </c>
    </row>
    <row r="2" spans="1:19" x14ac:dyDescent="0.35">
      <c r="A2" s="33" t="s">
        <v>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10"/>
    </row>
    <row r="3" spans="1:19" x14ac:dyDescent="0.35">
      <c r="A3" s="33" t="s">
        <v>27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10"/>
    </row>
    <row r="4" spans="1:19" ht="18.600000000000001" thickBot="1" x14ac:dyDescent="0.4"/>
    <row r="5" spans="1:19" ht="18.75" customHeight="1" x14ac:dyDescent="0.35">
      <c r="A5" s="34" t="s">
        <v>19</v>
      </c>
      <c r="B5" s="34" t="s">
        <v>0</v>
      </c>
      <c r="C5" s="36" t="s">
        <v>1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8"/>
    </row>
    <row r="6" spans="1:19" ht="34.200000000000003" thickBot="1" x14ac:dyDescent="0.4">
      <c r="A6" s="35"/>
      <c r="B6" s="35"/>
      <c r="C6" s="29" t="s">
        <v>2</v>
      </c>
      <c r="D6" s="2" t="s">
        <v>3</v>
      </c>
      <c r="E6" s="2" t="s">
        <v>4</v>
      </c>
      <c r="F6" s="2" t="s">
        <v>5</v>
      </c>
      <c r="G6" s="2" t="s">
        <v>17</v>
      </c>
      <c r="H6" s="2" t="s">
        <v>6</v>
      </c>
      <c r="I6" s="2" t="s">
        <v>7</v>
      </c>
      <c r="J6" s="2" t="s">
        <v>8</v>
      </c>
      <c r="K6" s="2" t="s">
        <v>18</v>
      </c>
      <c r="L6" s="2" t="s">
        <v>9</v>
      </c>
      <c r="M6" s="2" t="s">
        <v>10</v>
      </c>
      <c r="N6" s="2" t="s">
        <v>11</v>
      </c>
      <c r="O6" s="2" t="s">
        <v>12</v>
      </c>
      <c r="P6" s="2" t="s">
        <v>13</v>
      </c>
      <c r="Q6" s="2" t="s">
        <v>14</v>
      </c>
      <c r="R6" s="3" t="s">
        <v>15</v>
      </c>
    </row>
    <row r="7" spans="1:19" ht="18.600000000000001" thickBot="1" x14ac:dyDescent="0.4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2"/>
    </row>
    <row r="8" spans="1:19" x14ac:dyDescent="0.35">
      <c r="A8" s="24">
        <v>2111</v>
      </c>
      <c r="B8" s="16">
        <f>C8+G8+K8+O8</f>
        <v>300624</v>
      </c>
      <c r="C8" s="17">
        <f>D8+E8+F8</f>
        <v>75156</v>
      </c>
      <c r="D8" s="18">
        <v>25052</v>
      </c>
      <c r="E8" s="18">
        <v>25052</v>
      </c>
      <c r="F8" s="18">
        <v>25052</v>
      </c>
      <c r="G8" s="17">
        <f>H8+I8+J8</f>
        <v>75156</v>
      </c>
      <c r="H8" s="18">
        <v>25052</v>
      </c>
      <c r="I8" s="18">
        <v>25052</v>
      </c>
      <c r="J8" s="18">
        <v>25052</v>
      </c>
      <c r="K8" s="17">
        <f>L8+M8+N8</f>
        <v>75156</v>
      </c>
      <c r="L8" s="18">
        <v>25052</v>
      </c>
      <c r="M8" s="18">
        <v>25052</v>
      </c>
      <c r="N8" s="18">
        <v>25052</v>
      </c>
      <c r="O8" s="17">
        <f>P8+Q8+R8</f>
        <v>75156</v>
      </c>
      <c r="P8" s="18">
        <v>25052</v>
      </c>
      <c r="Q8" s="18">
        <v>25052</v>
      </c>
      <c r="R8" s="19">
        <v>25052</v>
      </c>
    </row>
    <row r="9" spans="1:19" x14ac:dyDescent="0.35">
      <c r="A9" s="25">
        <v>2120</v>
      </c>
      <c r="B9" s="13">
        <f>C9+G9+K9+O9</f>
        <v>66138</v>
      </c>
      <c r="C9" s="15">
        <f t="shared" ref="C9:C24" si="0">D9+E9+F9</f>
        <v>16536</v>
      </c>
      <c r="D9" s="4">
        <v>5512</v>
      </c>
      <c r="E9" s="4">
        <v>5512</v>
      </c>
      <c r="F9" s="4">
        <v>5512</v>
      </c>
      <c r="G9" s="15">
        <f t="shared" ref="G9:G24" si="1">H9+I9+J9</f>
        <v>16536</v>
      </c>
      <c r="H9" s="4">
        <v>5512</v>
      </c>
      <c r="I9" s="4">
        <v>5512</v>
      </c>
      <c r="J9" s="4">
        <v>5512</v>
      </c>
      <c r="K9" s="15">
        <f t="shared" ref="K9:K24" si="2">L9+M9+N9</f>
        <v>16536</v>
      </c>
      <c r="L9" s="4">
        <v>5512</v>
      </c>
      <c r="M9" s="4">
        <v>5512</v>
      </c>
      <c r="N9" s="4">
        <v>5512</v>
      </c>
      <c r="O9" s="15">
        <f t="shared" ref="O9:O24" si="3">P9+Q9+R9</f>
        <v>16530</v>
      </c>
      <c r="P9" s="4">
        <v>5512</v>
      </c>
      <c r="Q9" s="4">
        <v>5512</v>
      </c>
      <c r="R9" s="5">
        <v>5506</v>
      </c>
    </row>
    <row r="10" spans="1:19" x14ac:dyDescent="0.35">
      <c r="A10" s="25">
        <v>2210</v>
      </c>
      <c r="B10" s="13">
        <f t="shared" ref="B10:B23" si="4">C10+G10+K10+O10</f>
        <v>0</v>
      </c>
      <c r="C10" s="15">
        <f t="shared" si="0"/>
        <v>0</v>
      </c>
      <c r="D10" s="4"/>
      <c r="E10" s="4"/>
      <c r="F10" s="4"/>
      <c r="G10" s="15">
        <f t="shared" si="1"/>
        <v>0</v>
      </c>
      <c r="H10" s="4"/>
      <c r="I10" s="4"/>
      <c r="J10" s="4"/>
      <c r="K10" s="15">
        <f t="shared" si="2"/>
        <v>0</v>
      </c>
      <c r="L10" s="4"/>
      <c r="M10" s="4"/>
      <c r="N10" s="4"/>
      <c r="O10" s="15">
        <f t="shared" si="3"/>
        <v>0</v>
      </c>
      <c r="P10" s="4"/>
      <c r="Q10" s="4"/>
      <c r="R10" s="5"/>
    </row>
    <row r="11" spans="1:19" x14ac:dyDescent="0.35">
      <c r="A11" s="25">
        <v>2220</v>
      </c>
      <c r="B11" s="13">
        <f t="shared" si="4"/>
        <v>0</v>
      </c>
      <c r="C11" s="15">
        <f t="shared" si="0"/>
        <v>0</v>
      </c>
      <c r="D11" s="4"/>
      <c r="E11" s="4"/>
      <c r="F11" s="4"/>
      <c r="G11" s="15">
        <f t="shared" si="1"/>
        <v>0</v>
      </c>
      <c r="H11" s="4"/>
      <c r="I11" s="4"/>
      <c r="J11" s="4"/>
      <c r="K11" s="15">
        <f t="shared" si="2"/>
        <v>0</v>
      </c>
      <c r="L11" s="4"/>
      <c r="M11" s="4"/>
      <c r="N11" s="4"/>
      <c r="O11" s="15">
        <f t="shared" si="3"/>
        <v>0</v>
      </c>
      <c r="P11" s="4"/>
      <c r="Q11" s="4"/>
      <c r="R11" s="5"/>
    </row>
    <row r="12" spans="1:19" x14ac:dyDescent="0.35">
      <c r="A12" s="25">
        <v>2230</v>
      </c>
      <c r="B12" s="13">
        <f t="shared" si="4"/>
        <v>0</v>
      </c>
      <c r="C12" s="15">
        <f t="shared" si="0"/>
        <v>0</v>
      </c>
      <c r="D12" s="4"/>
      <c r="E12" s="4"/>
      <c r="F12" s="4"/>
      <c r="G12" s="15">
        <f t="shared" si="1"/>
        <v>0</v>
      </c>
      <c r="H12" s="4"/>
      <c r="I12" s="4"/>
      <c r="J12" s="4"/>
      <c r="K12" s="15">
        <f t="shared" si="2"/>
        <v>0</v>
      </c>
      <c r="L12" s="4"/>
      <c r="M12" s="4"/>
      <c r="N12" s="4"/>
      <c r="O12" s="15">
        <f t="shared" si="3"/>
        <v>0</v>
      </c>
      <c r="P12" s="4"/>
      <c r="Q12" s="4"/>
      <c r="R12" s="5"/>
    </row>
    <row r="13" spans="1:19" x14ac:dyDescent="0.35">
      <c r="A13" s="25">
        <v>2240</v>
      </c>
      <c r="B13" s="13">
        <f t="shared" si="4"/>
        <v>0</v>
      </c>
      <c r="C13" s="15">
        <f t="shared" si="0"/>
        <v>0</v>
      </c>
      <c r="D13" s="4">
        <v>0</v>
      </c>
      <c r="E13" s="4"/>
      <c r="F13" s="4"/>
      <c r="G13" s="15">
        <f t="shared" si="1"/>
        <v>0</v>
      </c>
      <c r="H13" s="4"/>
      <c r="I13" s="4"/>
      <c r="J13" s="4"/>
      <c r="K13" s="15">
        <f t="shared" si="2"/>
        <v>0</v>
      </c>
      <c r="L13" s="4"/>
      <c r="M13" s="4"/>
      <c r="N13" s="4"/>
      <c r="O13" s="15">
        <f t="shared" si="3"/>
        <v>0</v>
      </c>
      <c r="P13" s="4"/>
      <c r="Q13" s="4"/>
      <c r="R13" s="5"/>
    </row>
    <row r="14" spans="1:19" x14ac:dyDescent="0.35">
      <c r="A14" s="25">
        <v>2250</v>
      </c>
      <c r="B14" s="13">
        <f t="shared" si="4"/>
        <v>0</v>
      </c>
      <c r="C14" s="15">
        <f t="shared" si="0"/>
        <v>0</v>
      </c>
      <c r="D14" s="4"/>
      <c r="E14" s="4"/>
      <c r="F14" s="4"/>
      <c r="G14" s="15">
        <f t="shared" si="1"/>
        <v>0</v>
      </c>
      <c r="H14" s="4"/>
      <c r="I14" s="4"/>
      <c r="J14" s="4"/>
      <c r="K14" s="15">
        <f t="shared" si="2"/>
        <v>0</v>
      </c>
      <c r="L14" s="4"/>
      <c r="M14" s="4"/>
      <c r="N14" s="4"/>
      <c r="O14" s="15">
        <f t="shared" si="3"/>
        <v>0</v>
      </c>
      <c r="P14" s="4"/>
      <c r="Q14" s="4"/>
      <c r="R14" s="5"/>
    </row>
    <row r="15" spans="1:19" x14ac:dyDescent="0.35">
      <c r="A15" s="25">
        <v>2270</v>
      </c>
      <c r="B15" s="13">
        <f t="shared" si="4"/>
        <v>0</v>
      </c>
      <c r="C15" s="15">
        <f t="shared" si="0"/>
        <v>0</v>
      </c>
      <c r="D15" s="4"/>
      <c r="E15" s="4"/>
      <c r="F15" s="4"/>
      <c r="G15" s="15">
        <f t="shared" si="1"/>
        <v>0</v>
      </c>
      <c r="H15" s="4"/>
      <c r="I15" s="4"/>
      <c r="J15" s="4"/>
      <c r="K15" s="15">
        <f t="shared" si="2"/>
        <v>0</v>
      </c>
      <c r="L15" s="4"/>
      <c r="M15" s="4"/>
      <c r="N15" s="4"/>
      <c r="O15" s="15">
        <f t="shared" si="3"/>
        <v>0</v>
      </c>
      <c r="P15" s="4"/>
      <c r="Q15" s="4"/>
      <c r="R15" s="5"/>
    </row>
    <row r="16" spans="1:19" x14ac:dyDescent="0.35">
      <c r="A16" s="25">
        <v>2271</v>
      </c>
      <c r="B16" s="13">
        <f t="shared" si="4"/>
        <v>0</v>
      </c>
      <c r="C16" s="15">
        <f t="shared" si="0"/>
        <v>0</v>
      </c>
      <c r="D16" s="4"/>
      <c r="E16" s="4"/>
      <c r="F16" s="4"/>
      <c r="G16" s="15">
        <f t="shared" si="1"/>
        <v>0</v>
      </c>
      <c r="H16" s="4"/>
      <c r="I16" s="4"/>
      <c r="J16" s="4"/>
      <c r="K16" s="15">
        <f t="shared" si="2"/>
        <v>0</v>
      </c>
      <c r="L16" s="4"/>
      <c r="M16" s="4"/>
      <c r="N16" s="4"/>
      <c r="O16" s="15">
        <f t="shared" si="3"/>
        <v>0</v>
      </c>
      <c r="P16" s="4"/>
      <c r="Q16" s="4"/>
      <c r="R16" s="5"/>
    </row>
    <row r="17" spans="1:18" x14ac:dyDescent="0.35">
      <c r="A17" s="25">
        <v>2272</v>
      </c>
      <c r="B17" s="13">
        <f t="shared" si="4"/>
        <v>0</v>
      </c>
      <c r="C17" s="15">
        <f t="shared" si="0"/>
        <v>0</v>
      </c>
      <c r="D17" s="4"/>
      <c r="E17" s="4"/>
      <c r="F17" s="4"/>
      <c r="G17" s="15">
        <f t="shared" si="1"/>
        <v>0</v>
      </c>
      <c r="H17" s="4"/>
      <c r="I17" s="4"/>
      <c r="J17" s="4"/>
      <c r="K17" s="15">
        <f t="shared" si="2"/>
        <v>0</v>
      </c>
      <c r="L17" s="4"/>
      <c r="M17" s="4"/>
      <c r="N17" s="4"/>
      <c r="O17" s="15">
        <f t="shared" si="3"/>
        <v>0</v>
      </c>
      <c r="P17" s="4"/>
      <c r="Q17" s="4"/>
      <c r="R17" s="5"/>
    </row>
    <row r="18" spans="1:18" x14ac:dyDescent="0.35">
      <c r="A18" s="25">
        <v>2273</v>
      </c>
      <c r="B18" s="13">
        <f t="shared" si="4"/>
        <v>0</v>
      </c>
      <c r="C18" s="15">
        <f t="shared" si="0"/>
        <v>0</v>
      </c>
      <c r="D18" s="4"/>
      <c r="E18" s="4"/>
      <c r="F18" s="4"/>
      <c r="G18" s="15">
        <f t="shared" si="1"/>
        <v>0</v>
      </c>
      <c r="H18" s="4"/>
      <c r="I18" s="4"/>
      <c r="J18" s="4"/>
      <c r="K18" s="15">
        <f t="shared" si="2"/>
        <v>0</v>
      </c>
      <c r="L18" s="4"/>
      <c r="M18" s="4"/>
      <c r="N18" s="4"/>
      <c r="O18" s="15">
        <f t="shared" si="3"/>
        <v>0</v>
      </c>
      <c r="P18" s="4"/>
      <c r="Q18" s="4"/>
      <c r="R18" s="5"/>
    </row>
    <row r="19" spans="1:18" x14ac:dyDescent="0.35">
      <c r="A19" s="25">
        <v>2274</v>
      </c>
      <c r="B19" s="13">
        <f t="shared" si="4"/>
        <v>0</v>
      </c>
      <c r="C19" s="15">
        <f t="shared" si="0"/>
        <v>0</v>
      </c>
      <c r="D19" s="4"/>
      <c r="E19" s="4"/>
      <c r="F19" s="4"/>
      <c r="G19" s="15">
        <f t="shared" si="1"/>
        <v>0</v>
      </c>
      <c r="H19" s="4"/>
      <c r="I19" s="4"/>
      <c r="J19" s="4"/>
      <c r="K19" s="15">
        <f t="shared" si="2"/>
        <v>0</v>
      </c>
      <c r="L19" s="4"/>
      <c r="M19" s="4"/>
      <c r="N19" s="4"/>
      <c r="O19" s="15">
        <f t="shared" si="3"/>
        <v>0</v>
      </c>
      <c r="P19" s="4"/>
      <c r="Q19" s="4"/>
      <c r="R19" s="5"/>
    </row>
    <row r="20" spans="1:18" x14ac:dyDescent="0.35">
      <c r="A20" s="25">
        <v>2275</v>
      </c>
      <c r="B20" s="13">
        <f t="shared" si="4"/>
        <v>0</v>
      </c>
      <c r="C20" s="15">
        <f t="shared" si="0"/>
        <v>0</v>
      </c>
      <c r="D20" s="4"/>
      <c r="E20" s="4"/>
      <c r="F20" s="4"/>
      <c r="G20" s="15">
        <f t="shared" si="1"/>
        <v>0</v>
      </c>
      <c r="H20" s="4"/>
      <c r="I20" s="4"/>
      <c r="J20" s="4"/>
      <c r="K20" s="15">
        <f t="shared" si="2"/>
        <v>0</v>
      </c>
      <c r="L20" s="4"/>
      <c r="M20" s="4"/>
      <c r="N20" s="4"/>
      <c r="O20" s="15">
        <f t="shared" si="3"/>
        <v>0</v>
      </c>
      <c r="P20" s="4"/>
      <c r="Q20" s="4"/>
      <c r="R20" s="5"/>
    </row>
    <row r="21" spans="1:18" x14ac:dyDescent="0.35">
      <c r="A21" s="25">
        <v>2282</v>
      </c>
      <c r="B21" s="13">
        <f t="shared" si="4"/>
        <v>0</v>
      </c>
      <c r="C21" s="15">
        <f t="shared" si="0"/>
        <v>0</v>
      </c>
      <c r="D21" s="4"/>
      <c r="E21" s="4"/>
      <c r="F21" s="4"/>
      <c r="G21" s="15">
        <f t="shared" si="1"/>
        <v>0</v>
      </c>
      <c r="H21" s="4"/>
      <c r="I21" s="4"/>
      <c r="J21" s="4"/>
      <c r="K21" s="15">
        <f t="shared" si="2"/>
        <v>0</v>
      </c>
      <c r="L21" s="4"/>
      <c r="M21" s="4"/>
      <c r="N21" s="4"/>
      <c r="O21" s="15">
        <f t="shared" si="3"/>
        <v>0</v>
      </c>
      <c r="P21" s="4"/>
      <c r="Q21" s="4"/>
      <c r="R21" s="5"/>
    </row>
    <row r="22" spans="1:18" x14ac:dyDescent="0.35">
      <c r="A22" s="25">
        <v>2730</v>
      </c>
      <c r="B22" s="13">
        <f t="shared" si="4"/>
        <v>0</v>
      </c>
      <c r="C22" s="15">
        <f t="shared" si="0"/>
        <v>0</v>
      </c>
      <c r="D22" s="4"/>
      <c r="E22" s="4"/>
      <c r="F22" s="4"/>
      <c r="G22" s="15">
        <f t="shared" si="1"/>
        <v>0</v>
      </c>
      <c r="H22" s="4"/>
      <c r="I22" s="4"/>
      <c r="J22" s="4"/>
      <c r="K22" s="15">
        <f t="shared" si="2"/>
        <v>0</v>
      </c>
      <c r="L22" s="4"/>
      <c r="M22" s="4"/>
      <c r="N22" s="4"/>
      <c r="O22" s="15">
        <f t="shared" si="3"/>
        <v>0</v>
      </c>
      <c r="P22" s="4"/>
      <c r="Q22" s="4"/>
      <c r="R22" s="5"/>
    </row>
    <row r="23" spans="1:18" ht="18.600000000000001" thickBot="1" x14ac:dyDescent="0.4">
      <c r="A23" s="26">
        <v>2800</v>
      </c>
      <c r="B23" s="20">
        <f t="shared" si="4"/>
        <v>0</v>
      </c>
      <c r="C23" s="21">
        <f t="shared" si="0"/>
        <v>0</v>
      </c>
      <c r="D23" s="22"/>
      <c r="E23" s="22"/>
      <c r="F23" s="22"/>
      <c r="G23" s="21">
        <f t="shared" si="1"/>
        <v>0</v>
      </c>
      <c r="H23" s="22"/>
      <c r="I23" s="22"/>
      <c r="J23" s="22"/>
      <c r="K23" s="21">
        <f t="shared" si="2"/>
        <v>0</v>
      </c>
      <c r="L23" s="22"/>
      <c r="M23" s="22"/>
      <c r="N23" s="22"/>
      <c r="O23" s="21">
        <f t="shared" si="3"/>
        <v>0</v>
      </c>
      <c r="P23" s="22"/>
      <c r="Q23" s="22"/>
      <c r="R23" s="23"/>
    </row>
    <row r="24" spans="1:18" ht="19.8" thickBot="1" x14ac:dyDescent="0.4">
      <c r="A24" s="6" t="s">
        <v>16</v>
      </c>
      <c r="B24" s="14">
        <f>C24+G24+K24+O24</f>
        <v>366762</v>
      </c>
      <c r="C24" s="14">
        <f t="shared" si="0"/>
        <v>91692</v>
      </c>
      <c r="D24" s="7">
        <f>SUM(D8:D23)-D15</f>
        <v>30564</v>
      </c>
      <c r="E24" s="7">
        <f t="shared" ref="E24:R24" si="5">SUM(E8:E23)-E15</f>
        <v>30564</v>
      </c>
      <c r="F24" s="7">
        <f t="shared" si="5"/>
        <v>30564</v>
      </c>
      <c r="G24" s="14">
        <f t="shared" si="1"/>
        <v>91692</v>
      </c>
      <c r="H24" s="7">
        <f t="shared" si="5"/>
        <v>30564</v>
      </c>
      <c r="I24" s="7">
        <f t="shared" si="5"/>
        <v>30564</v>
      </c>
      <c r="J24" s="7">
        <f t="shared" si="5"/>
        <v>30564</v>
      </c>
      <c r="K24" s="14">
        <f t="shared" si="2"/>
        <v>91692</v>
      </c>
      <c r="L24" s="7">
        <f t="shared" si="5"/>
        <v>30564</v>
      </c>
      <c r="M24" s="7">
        <f t="shared" si="5"/>
        <v>30564</v>
      </c>
      <c r="N24" s="7">
        <f t="shared" si="5"/>
        <v>30564</v>
      </c>
      <c r="O24" s="14">
        <f t="shared" si="3"/>
        <v>91686</v>
      </c>
      <c r="P24" s="7">
        <f t="shared" si="5"/>
        <v>30564</v>
      </c>
      <c r="Q24" s="7">
        <f t="shared" si="5"/>
        <v>30564</v>
      </c>
      <c r="R24" s="12">
        <f t="shared" si="5"/>
        <v>30558</v>
      </c>
    </row>
    <row r="25" spans="1:18" x14ac:dyDescent="0.35">
      <c r="A25" s="1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35">
      <c r="B26" s="9"/>
      <c r="C26" s="9"/>
    </row>
    <row r="27" spans="1:18" s="10" customFormat="1" ht="17.399999999999999" x14ac:dyDescent="0.3">
      <c r="C27" s="10" t="s">
        <v>21</v>
      </c>
      <c r="H27" s="10" t="s">
        <v>22</v>
      </c>
    </row>
    <row r="30" spans="1:18" x14ac:dyDescent="0.35">
      <c r="B30" s="9"/>
      <c r="C30" s="9"/>
    </row>
    <row r="31" spans="1:18" x14ac:dyDescent="0.35">
      <c r="F31" s="9"/>
      <c r="G31" s="9"/>
      <c r="J31" s="9"/>
      <c r="K31" s="9"/>
      <c r="N31" s="9"/>
      <c r="O31" s="9"/>
      <c r="R31" s="9"/>
    </row>
    <row r="33" spans="6:18" x14ac:dyDescent="0.35">
      <c r="F33" s="9"/>
      <c r="G33" s="9"/>
      <c r="J33" s="9"/>
      <c r="K33" s="9"/>
      <c r="N33" s="9"/>
      <c r="O33" s="9"/>
      <c r="R33" s="9"/>
    </row>
  </sheetData>
  <mergeCells count="6">
    <mergeCell ref="A7:R7"/>
    <mergeCell ref="A2:R2"/>
    <mergeCell ref="A3:R3"/>
    <mergeCell ref="A5:A6"/>
    <mergeCell ref="B5:B6"/>
    <mergeCell ref="C5:R5"/>
  </mergeCells>
  <printOptions horizontalCentered="1"/>
  <pageMargins left="0.31496062992125984" right="0" top="0.74803149606299213" bottom="0.74803149606299213" header="0.31496062992125984" footer="0.31496062992125984"/>
  <pageSetup paperSize="9"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>
      <selection activeCell="A3" sqref="A3:R3"/>
    </sheetView>
  </sheetViews>
  <sheetFormatPr defaultColWidth="9.109375" defaultRowHeight="18" x14ac:dyDescent="0.35"/>
  <cols>
    <col min="1" max="1" width="11.109375" style="1" customWidth="1"/>
    <col min="2" max="2" width="14.88671875" style="1" customWidth="1"/>
    <col min="3" max="3" width="11.6640625" style="1" customWidth="1"/>
    <col min="4" max="6" width="11" style="1" customWidth="1"/>
    <col min="7" max="7" width="14.33203125" style="1" customWidth="1"/>
    <col min="8" max="16" width="11" style="1" customWidth="1"/>
    <col min="17" max="17" width="12.5546875" style="1" customWidth="1"/>
    <col min="18" max="18" width="11" style="1" customWidth="1"/>
    <col min="19" max="16384" width="9.109375" style="1"/>
  </cols>
  <sheetData>
    <row r="1" spans="1:19" s="27" customFormat="1" x14ac:dyDescent="0.35">
      <c r="O1" s="28" t="s">
        <v>20</v>
      </c>
    </row>
    <row r="2" spans="1:19" x14ac:dyDescent="0.35">
      <c r="A2" s="33" t="s">
        <v>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10"/>
    </row>
    <row r="3" spans="1:19" x14ac:dyDescent="0.35">
      <c r="A3" s="33">
        <v>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10"/>
    </row>
    <row r="4" spans="1:19" ht="18.600000000000001" thickBot="1" x14ac:dyDescent="0.4"/>
    <row r="5" spans="1:19" ht="18.75" customHeight="1" x14ac:dyDescent="0.35">
      <c r="A5" s="34" t="s">
        <v>19</v>
      </c>
      <c r="B5" s="34" t="s">
        <v>0</v>
      </c>
      <c r="C5" s="36" t="s">
        <v>1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8"/>
    </row>
    <row r="6" spans="1:19" ht="34.200000000000003" thickBot="1" x14ac:dyDescent="0.4">
      <c r="A6" s="35"/>
      <c r="B6" s="35"/>
      <c r="C6" s="29" t="s">
        <v>2</v>
      </c>
      <c r="D6" s="2" t="s">
        <v>3</v>
      </c>
      <c r="E6" s="2" t="s">
        <v>4</v>
      </c>
      <c r="F6" s="2" t="s">
        <v>5</v>
      </c>
      <c r="G6" s="2" t="s">
        <v>17</v>
      </c>
      <c r="H6" s="2" t="s">
        <v>6</v>
      </c>
      <c r="I6" s="2" t="s">
        <v>7</v>
      </c>
      <c r="J6" s="2" t="s">
        <v>8</v>
      </c>
      <c r="K6" s="2" t="s">
        <v>18</v>
      </c>
      <c r="L6" s="2" t="s">
        <v>9</v>
      </c>
      <c r="M6" s="2" t="s">
        <v>10</v>
      </c>
      <c r="N6" s="2" t="s">
        <v>11</v>
      </c>
      <c r="O6" s="2" t="s">
        <v>12</v>
      </c>
      <c r="P6" s="2" t="s">
        <v>13</v>
      </c>
      <c r="Q6" s="2" t="s">
        <v>14</v>
      </c>
      <c r="R6" s="3" t="s">
        <v>15</v>
      </c>
      <c r="S6" s="30"/>
    </row>
    <row r="7" spans="1:19" ht="18.600000000000001" thickBot="1" x14ac:dyDescent="0.4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2"/>
    </row>
    <row r="8" spans="1:19" x14ac:dyDescent="0.35">
      <c r="A8" s="24">
        <v>2111</v>
      </c>
      <c r="B8" s="16">
        <f>C8+G8+K8+O8</f>
        <v>2209786</v>
      </c>
      <c r="C8" s="17">
        <f>D8+E8+F8</f>
        <v>571716</v>
      </c>
      <c r="D8" s="18">
        <f>25052+87492+78028</f>
        <v>190572</v>
      </c>
      <c r="E8" s="18">
        <v>190572</v>
      </c>
      <c r="F8" s="18">
        <v>190572</v>
      </c>
      <c r="G8" s="17">
        <f>H8+I8+J8</f>
        <v>571716</v>
      </c>
      <c r="H8" s="18">
        <v>190572</v>
      </c>
      <c r="I8" s="18">
        <v>190572</v>
      </c>
      <c r="J8" s="18">
        <v>190572</v>
      </c>
      <c r="K8" s="17">
        <f>L8+M8+N8</f>
        <v>571716</v>
      </c>
      <c r="L8" s="18">
        <v>190572</v>
      </c>
      <c r="M8" s="18">
        <v>190572</v>
      </c>
      <c r="N8" s="18">
        <v>190572</v>
      </c>
      <c r="O8" s="17">
        <f>P8+Q8+R8</f>
        <v>494638</v>
      </c>
      <c r="P8" s="18">
        <v>190572</v>
      </c>
      <c r="Q8" s="18">
        <v>190572</v>
      </c>
      <c r="R8" s="19">
        <f>950+87492+25052</f>
        <v>113494</v>
      </c>
    </row>
    <row r="9" spans="1:19" x14ac:dyDescent="0.35">
      <c r="A9" s="25">
        <v>2120</v>
      </c>
      <c r="B9" s="13">
        <f>C9+G9+K9+O9</f>
        <v>486154</v>
      </c>
      <c r="C9" s="15">
        <f t="shared" ref="C9:C23" si="0">D9+E9+F9</f>
        <v>125782</v>
      </c>
      <c r="D9" s="4">
        <f>5512+19249+17167</f>
        <v>41928</v>
      </c>
      <c r="E9" s="4">
        <f>19249+5512+17166</f>
        <v>41927</v>
      </c>
      <c r="F9" s="4">
        <f>17166+19249+5512</f>
        <v>41927</v>
      </c>
      <c r="G9" s="15">
        <f t="shared" ref="G9:G24" si="1">H9+I9+J9</f>
        <v>125782</v>
      </c>
      <c r="H9" s="4">
        <f>5512+19249+17167</f>
        <v>41928</v>
      </c>
      <c r="I9" s="4">
        <f>17166+19249+5512</f>
        <v>41927</v>
      </c>
      <c r="J9" s="4">
        <f>5512+19249+17166</f>
        <v>41927</v>
      </c>
      <c r="K9" s="15">
        <f t="shared" ref="K9:K24" si="2">L9+M9+N9</f>
        <v>125782</v>
      </c>
      <c r="L9" s="4">
        <f>17166+19249+5512</f>
        <v>41927</v>
      </c>
      <c r="M9" s="4">
        <f>17167+19249+5512</f>
        <v>41928</v>
      </c>
      <c r="N9" s="4">
        <f>17166+19249+5512</f>
        <v>41927</v>
      </c>
      <c r="O9" s="15">
        <f>P9+Q9+R9</f>
        <v>108808</v>
      </c>
      <c r="P9" s="4">
        <f>17167+19249+5512</f>
        <v>41928</v>
      </c>
      <c r="Q9" s="4">
        <f>17166+19249+5512</f>
        <v>41927</v>
      </c>
      <c r="R9" s="5">
        <f>207+19240+5506</f>
        <v>24953</v>
      </c>
    </row>
    <row r="10" spans="1:19" x14ac:dyDescent="0.35">
      <c r="A10" s="25">
        <v>2210</v>
      </c>
      <c r="B10" s="13">
        <f t="shared" ref="B10:B23" si="3">C10+G10+K10+O10</f>
        <v>79360</v>
      </c>
      <c r="C10" s="15">
        <f t="shared" si="0"/>
        <v>19840</v>
      </c>
      <c r="D10" s="4"/>
      <c r="E10" s="4">
        <v>9920</v>
      </c>
      <c r="F10" s="4">
        <v>9920</v>
      </c>
      <c r="G10" s="15">
        <f t="shared" si="1"/>
        <v>29760</v>
      </c>
      <c r="H10" s="4">
        <v>9920</v>
      </c>
      <c r="I10" s="4">
        <v>9920</v>
      </c>
      <c r="J10" s="4">
        <v>9920</v>
      </c>
      <c r="K10" s="15">
        <f t="shared" si="2"/>
        <v>29760</v>
      </c>
      <c r="L10" s="4">
        <v>19840</v>
      </c>
      <c r="M10" s="4">
        <v>9920</v>
      </c>
      <c r="N10" s="4"/>
      <c r="O10" s="15">
        <f>P10+Q10+R10</f>
        <v>0</v>
      </c>
      <c r="P10" s="4"/>
      <c r="Q10" s="4"/>
      <c r="R10" s="5"/>
    </row>
    <row r="11" spans="1:19" x14ac:dyDescent="0.35">
      <c r="A11" s="25">
        <v>2220</v>
      </c>
      <c r="B11" s="13">
        <f t="shared" si="3"/>
        <v>75852</v>
      </c>
      <c r="C11" s="15">
        <f t="shared" si="0"/>
        <v>5100</v>
      </c>
      <c r="D11" s="4">
        <v>1700</v>
      </c>
      <c r="E11" s="4">
        <v>1700</v>
      </c>
      <c r="F11" s="4">
        <v>1700</v>
      </c>
      <c r="G11" s="15">
        <f t="shared" si="1"/>
        <v>40510</v>
      </c>
      <c r="H11" s="4">
        <v>8382</v>
      </c>
      <c r="I11" s="4">
        <v>16064</v>
      </c>
      <c r="J11" s="4">
        <v>16064</v>
      </c>
      <c r="K11" s="15">
        <f t="shared" si="2"/>
        <v>30242</v>
      </c>
      <c r="L11" s="4">
        <v>16064</v>
      </c>
      <c r="M11" s="4">
        <v>14178</v>
      </c>
      <c r="N11" s="4"/>
      <c r="O11" s="15">
        <f>P11+Q11+R11</f>
        <v>0</v>
      </c>
      <c r="P11" s="4"/>
      <c r="Q11" s="4"/>
      <c r="R11" s="5"/>
    </row>
    <row r="12" spans="1:19" x14ac:dyDescent="0.35">
      <c r="A12" s="25">
        <v>2230</v>
      </c>
      <c r="B12" s="13">
        <f t="shared" si="3"/>
        <v>0</v>
      </c>
      <c r="C12" s="15">
        <f t="shared" si="0"/>
        <v>0</v>
      </c>
      <c r="D12" s="4"/>
      <c r="E12" s="4"/>
      <c r="F12" s="4"/>
      <c r="G12" s="15">
        <f t="shared" si="1"/>
        <v>0</v>
      </c>
      <c r="H12" s="4"/>
      <c r="I12" s="4"/>
      <c r="J12" s="4"/>
      <c r="K12" s="15">
        <f t="shared" si="2"/>
        <v>0</v>
      </c>
      <c r="L12" s="4"/>
      <c r="M12" s="4"/>
      <c r="N12" s="4"/>
      <c r="O12" s="15">
        <f>P12+Q12+R12</f>
        <v>0</v>
      </c>
      <c r="P12" s="4"/>
      <c r="Q12" s="4"/>
      <c r="R12" s="5"/>
    </row>
    <row r="13" spans="1:19" x14ac:dyDescent="0.35">
      <c r="A13" s="25">
        <v>2240</v>
      </c>
      <c r="B13" s="13">
        <f t="shared" si="3"/>
        <v>70028</v>
      </c>
      <c r="C13" s="15">
        <f t="shared" si="0"/>
        <v>15606</v>
      </c>
      <c r="D13" s="4">
        <f>1169+833</f>
        <v>2002</v>
      </c>
      <c r="E13" s="4">
        <f>3469+833</f>
        <v>4302</v>
      </c>
      <c r="F13" s="4">
        <f>8469+833</f>
        <v>9302</v>
      </c>
      <c r="G13" s="15">
        <f>H13+I13+J13</f>
        <v>27606</v>
      </c>
      <c r="H13" s="4">
        <f>10169+833</f>
        <v>11002</v>
      </c>
      <c r="I13" s="4">
        <f>5669+833</f>
        <v>6502</v>
      </c>
      <c r="J13" s="4">
        <f>9269+833</f>
        <v>10102</v>
      </c>
      <c r="K13" s="15">
        <f t="shared" si="2"/>
        <v>24324</v>
      </c>
      <c r="L13" s="4">
        <f>3769+833</f>
        <v>4602</v>
      </c>
      <c r="M13" s="4">
        <f>18056+833</f>
        <v>18889</v>
      </c>
      <c r="N13" s="4">
        <v>833</v>
      </c>
      <c r="O13" s="15">
        <f t="shared" ref="O13:O24" si="4">P13+Q13+R13</f>
        <v>2492</v>
      </c>
      <c r="P13" s="4">
        <v>833</v>
      </c>
      <c r="Q13" s="4">
        <v>833</v>
      </c>
      <c r="R13" s="5">
        <v>826</v>
      </c>
    </row>
    <row r="14" spans="1:19" x14ac:dyDescent="0.35">
      <c r="A14" s="25">
        <v>2250</v>
      </c>
      <c r="B14" s="13">
        <f t="shared" si="3"/>
        <v>0</v>
      </c>
      <c r="C14" s="15">
        <f t="shared" si="0"/>
        <v>0</v>
      </c>
      <c r="D14" s="4"/>
      <c r="E14" s="4"/>
      <c r="F14" s="4"/>
      <c r="G14" s="15">
        <f t="shared" si="1"/>
        <v>0</v>
      </c>
      <c r="H14" s="4"/>
      <c r="I14" s="4"/>
      <c r="J14" s="4"/>
      <c r="K14" s="15">
        <f t="shared" si="2"/>
        <v>0</v>
      </c>
      <c r="L14" s="4"/>
      <c r="M14" s="4"/>
      <c r="N14" s="4"/>
      <c r="O14" s="15">
        <f t="shared" si="4"/>
        <v>0</v>
      </c>
      <c r="P14" s="4"/>
      <c r="Q14" s="4"/>
      <c r="R14" s="5"/>
    </row>
    <row r="15" spans="1:19" x14ac:dyDescent="0.35">
      <c r="A15" s="25">
        <v>2270</v>
      </c>
      <c r="B15" s="13">
        <f t="shared" si="3"/>
        <v>172340</v>
      </c>
      <c r="C15" s="15">
        <f>D15+E15+F15</f>
        <v>95834</v>
      </c>
      <c r="D15" s="4">
        <f>D16+D17+D18+D19</f>
        <v>18264</v>
      </c>
      <c r="E15" s="4">
        <f t="shared" ref="E15:F15" si="5">E16+E17+E18+E19</f>
        <v>38892</v>
      </c>
      <c r="F15" s="4">
        <f t="shared" si="5"/>
        <v>38678</v>
      </c>
      <c r="G15" s="15">
        <f t="shared" si="1"/>
        <v>60957</v>
      </c>
      <c r="H15" s="4">
        <f>H16+H17+H18+H19</f>
        <v>32731</v>
      </c>
      <c r="I15" s="4">
        <f t="shared" ref="I15:J15" si="6">I16+I17+I18+I19</f>
        <v>14430</v>
      </c>
      <c r="J15" s="4">
        <f t="shared" si="6"/>
        <v>13796</v>
      </c>
      <c r="K15" s="15">
        <f t="shared" si="2"/>
        <v>15549</v>
      </c>
      <c r="L15" s="4">
        <f>L16+L17+L18+L19</f>
        <v>7695</v>
      </c>
      <c r="M15" s="4">
        <f t="shared" ref="M15:N15" si="7">M16+M17+M18+M19</f>
        <v>7854</v>
      </c>
      <c r="N15" s="4">
        <f t="shared" si="7"/>
        <v>0</v>
      </c>
      <c r="O15" s="15">
        <f t="shared" si="4"/>
        <v>0</v>
      </c>
      <c r="P15" s="4"/>
      <c r="Q15" s="4"/>
      <c r="R15" s="4"/>
    </row>
    <row r="16" spans="1:19" x14ac:dyDescent="0.35">
      <c r="A16" s="25">
        <v>2271</v>
      </c>
      <c r="B16" s="13">
        <f t="shared" si="3"/>
        <v>976</v>
      </c>
      <c r="C16" s="15">
        <f t="shared" si="0"/>
        <v>366</v>
      </c>
      <c r="D16" s="4">
        <v>122</v>
      </c>
      <c r="E16" s="4">
        <v>122</v>
      </c>
      <c r="F16" s="4">
        <v>122</v>
      </c>
      <c r="G16" s="15">
        <f t="shared" si="1"/>
        <v>366</v>
      </c>
      <c r="H16" s="4">
        <v>122</v>
      </c>
      <c r="I16" s="4">
        <v>122</v>
      </c>
      <c r="J16" s="4">
        <v>122</v>
      </c>
      <c r="K16" s="15">
        <f t="shared" si="2"/>
        <v>244</v>
      </c>
      <c r="L16" s="4">
        <v>122</v>
      </c>
      <c r="M16" s="4">
        <v>122</v>
      </c>
      <c r="N16" s="4"/>
      <c r="O16" s="15">
        <f t="shared" si="4"/>
        <v>0</v>
      </c>
      <c r="P16" s="4"/>
      <c r="Q16" s="4"/>
      <c r="R16" s="5"/>
    </row>
    <row r="17" spans="1:18" x14ac:dyDescent="0.35">
      <c r="A17" s="25">
        <v>2272</v>
      </c>
      <c r="B17" s="13">
        <f t="shared" si="3"/>
        <v>6330</v>
      </c>
      <c r="C17" s="15">
        <f t="shared" si="0"/>
        <v>6330</v>
      </c>
      <c r="D17" s="4">
        <v>2110</v>
      </c>
      <c r="E17" s="4">
        <v>2110</v>
      </c>
      <c r="F17" s="4">
        <v>2110</v>
      </c>
      <c r="G17" s="15">
        <f t="shared" si="1"/>
        <v>0</v>
      </c>
      <c r="H17" s="4"/>
      <c r="I17" s="4"/>
      <c r="J17" s="4"/>
      <c r="K17" s="15">
        <f t="shared" si="2"/>
        <v>0</v>
      </c>
      <c r="L17" s="4"/>
      <c r="M17" s="4"/>
      <c r="N17" s="4"/>
      <c r="O17" s="15">
        <f t="shared" si="4"/>
        <v>0</v>
      </c>
      <c r="P17" s="4"/>
      <c r="Q17" s="4"/>
      <c r="R17" s="5"/>
    </row>
    <row r="18" spans="1:18" x14ac:dyDescent="0.35">
      <c r="A18" s="25">
        <v>2273</v>
      </c>
      <c r="B18" s="13">
        <f t="shared" si="3"/>
        <v>93216</v>
      </c>
      <c r="C18" s="15">
        <f t="shared" si="0"/>
        <v>44576</v>
      </c>
      <c r="D18" s="4">
        <v>16032</v>
      </c>
      <c r="E18" s="4">
        <v>14592</v>
      </c>
      <c r="F18" s="4">
        <v>13952</v>
      </c>
      <c r="G18" s="15">
        <f t="shared" si="1"/>
        <v>36576</v>
      </c>
      <c r="H18" s="4">
        <v>13952</v>
      </c>
      <c r="I18" s="4">
        <v>12192</v>
      </c>
      <c r="J18" s="4">
        <v>10432</v>
      </c>
      <c r="K18" s="15">
        <f t="shared" si="2"/>
        <v>12064</v>
      </c>
      <c r="L18" s="4">
        <v>5952</v>
      </c>
      <c r="M18" s="4">
        <v>6112</v>
      </c>
      <c r="N18" s="4"/>
      <c r="O18" s="15">
        <f t="shared" si="4"/>
        <v>0</v>
      </c>
      <c r="P18" s="4"/>
      <c r="Q18" s="4"/>
      <c r="R18" s="5"/>
    </row>
    <row r="19" spans="1:18" x14ac:dyDescent="0.35">
      <c r="A19" s="25">
        <v>2274</v>
      </c>
      <c r="B19" s="13">
        <f t="shared" si="3"/>
        <v>71818</v>
      </c>
      <c r="C19" s="15">
        <f t="shared" si="0"/>
        <v>44562</v>
      </c>
      <c r="D19" s="4"/>
      <c r="E19" s="4">
        <v>22068</v>
      </c>
      <c r="F19" s="4">
        <v>22494</v>
      </c>
      <c r="G19" s="15">
        <f t="shared" si="1"/>
        <v>24015</v>
      </c>
      <c r="H19" s="4">
        <v>18657</v>
      </c>
      <c r="I19" s="4">
        <v>2116</v>
      </c>
      <c r="J19" s="4">
        <v>3242</v>
      </c>
      <c r="K19" s="15">
        <f>L19+M19+N19</f>
        <v>3241</v>
      </c>
      <c r="L19" s="4">
        <v>1621</v>
      </c>
      <c r="M19" s="4">
        <v>1620</v>
      </c>
      <c r="N19" s="4"/>
      <c r="O19" s="15">
        <f t="shared" si="4"/>
        <v>0</v>
      </c>
      <c r="P19" s="4">
        <v>0</v>
      </c>
      <c r="Q19" s="4">
        <v>0</v>
      </c>
      <c r="R19" s="5">
        <v>0</v>
      </c>
    </row>
    <row r="20" spans="1:18" x14ac:dyDescent="0.35">
      <c r="A20" s="25">
        <v>2275</v>
      </c>
      <c r="B20" s="13">
        <f t="shared" si="3"/>
        <v>0</v>
      </c>
      <c r="C20" s="15">
        <f t="shared" si="0"/>
        <v>0</v>
      </c>
      <c r="D20" s="4"/>
      <c r="E20" s="4"/>
      <c r="F20" s="4"/>
      <c r="G20" s="15">
        <f t="shared" si="1"/>
        <v>0</v>
      </c>
      <c r="H20" s="4"/>
      <c r="I20" s="4"/>
      <c r="J20" s="4"/>
      <c r="K20" s="15">
        <f t="shared" si="2"/>
        <v>0</v>
      </c>
      <c r="L20" s="4"/>
      <c r="M20" s="4"/>
      <c r="N20" s="4"/>
      <c r="O20" s="15">
        <f t="shared" si="4"/>
        <v>0</v>
      </c>
      <c r="P20" s="4"/>
      <c r="Q20" s="4"/>
      <c r="R20" s="5"/>
    </row>
    <row r="21" spans="1:18" x14ac:dyDescent="0.35">
      <c r="A21" s="25">
        <v>2282</v>
      </c>
      <c r="B21" s="13">
        <f t="shared" si="3"/>
        <v>0</v>
      </c>
      <c r="C21" s="15">
        <f t="shared" si="0"/>
        <v>0</v>
      </c>
      <c r="D21" s="4"/>
      <c r="E21" s="4"/>
      <c r="F21" s="4"/>
      <c r="G21" s="15">
        <f t="shared" si="1"/>
        <v>0</v>
      </c>
      <c r="H21" s="4"/>
      <c r="I21" s="4"/>
      <c r="J21" s="4"/>
      <c r="K21" s="15">
        <f t="shared" si="2"/>
        <v>0</v>
      </c>
      <c r="L21" s="4"/>
      <c r="M21" s="4"/>
      <c r="N21" s="4"/>
      <c r="O21" s="15">
        <f t="shared" si="4"/>
        <v>0</v>
      </c>
      <c r="P21" s="4"/>
      <c r="Q21" s="4"/>
      <c r="R21" s="5"/>
    </row>
    <row r="22" spans="1:18" x14ac:dyDescent="0.35">
      <c r="A22" s="25">
        <v>2730</v>
      </c>
      <c r="B22" s="13">
        <f t="shared" si="3"/>
        <v>64114</v>
      </c>
      <c r="C22" s="15">
        <f t="shared" si="0"/>
        <v>24043</v>
      </c>
      <c r="D22" s="4">
        <v>0</v>
      </c>
      <c r="E22" s="4">
        <v>8015</v>
      </c>
      <c r="F22" s="4">
        <v>16028</v>
      </c>
      <c r="G22" s="15">
        <f t="shared" si="1"/>
        <v>24042</v>
      </c>
      <c r="H22" s="4">
        <v>8014</v>
      </c>
      <c r="I22" s="4">
        <v>8014</v>
      </c>
      <c r="J22" s="4">
        <v>8014</v>
      </c>
      <c r="K22" s="15">
        <f>L22+M22+N22</f>
        <v>16029</v>
      </c>
      <c r="L22" s="4">
        <v>8015</v>
      </c>
      <c r="M22" s="4">
        <v>8014</v>
      </c>
      <c r="N22" s="4"/>
      <c r="O22" s="15">
        <f t="shared" si="4"/>
        <v>0</v>
      </c>
      <c r="P22" s="4">
        <v>0</v>
      </c>
      <c r="Q22" s="4">
        <v>0</v>
      </c>
      <c r="R22" s="5">
        <v>0</v>
      </c>
    </row>
    <row r="23" spans="1:18" ht="18.600000000000001" thickBot="1" x14ac:dyDescent="0.4">
      <c r="A23" s="26">
        <v>2800</v>
      </c>
      <c r="B23" s="20">
        <f t="shared" si="3"/>
        <v>0</v>
      </c>
      <c r="C23" s="21">
        <f t="shared" si="0"/>
        <v>0</v>
      </c>
      <c r="D23" s="22"/>
      <c r="E23" s="22"/>
      <c r="F23" s="22"/>
      <c r="G23" s="21">
        <f t="shared" si="1"/>
        <v>0</v>
      </c>
      <c r="H23" s="22"/>
      <c r="I23" s="22"/>
      <c r="J23" s="22"/>
      <c r="K23" s="21">
        <f t="shared" si="2"/>
        <v>0</v>
      </c>
      <c r="L23" s="22"/>
      <c r="M23" s="22"/>
      <c r="N23" s="22"/>
      <c r="O23" s="21">
        <f t="shared" si="4"/>
        <v>0</v>
      </c>
      <c r="P23" s="22"/>
      <c r="Q23" s="22"/>
      <c r="R23" s="23"/>
    </row>
    <row r="24" spans="1:18" ht="19.8" thickBot="1" x14ac:dyDescent="0.4">
      <c r="A24" s="6" t="s">
        <v>16</v>
      </c>
      <c r="B24" s="14">
        <f>C24+G24+K24+O24</f>
        <v>3157634</v>
      </c>
      <c r="C24" s="14">
        <f>D24+E24+F24</f>
        <v>857921</v>
      </c>
      <c r="D24" s="7">
        <f>SUM(D8:D23)-D15</f>
        <v>254466</v>
      </c>
      <c r="E24" s="7">
        <f>SUM(E8:E23)-E15</f>
        <v>295328</v>
      </c>
      <c r="F24" s="7">
        <f t="shared" ref="F24:P24" si="8">SUM(F8:F23)-F15</f>
        <v>308127</v>
      </c>
      <c r="G24" s="14">
        <f t="shared" si="1"/>
        <v>880373</v>
      </c>
      <c r="H24" s="7">
        <f t="shared" si="8"/>
        <v>302549</v>
      </c>
      <c r="I24" s="7">
        <f t="shared" si="8"/>
        <v>287429</v>
      </c>
      <c r="J24" s="7">
        <f t="shared" si="8"/>
        <v>290395</v>
      </c>
      <c r="K24" s="14">
        <f t="shared" si="2"/>
        <v>813402</v>
      </c>
      <c r="L24" s="7">
        <f t="shared" si="8"/>
        <v>288715</v>
      </c>
      <c r="M24" s="7">
        <f t="shared" si="8"/>
        <v>291355</v>
      </c>
      <c r="N24" s="7">
        <f t="shared" si="8"/>
        <v>233332</v>
      </c>
      <c r="O24" s="14">
        <f t="shared" si="4"/>
        <v>605938</v>
      </c>
      <c r="P24" s="7">
        <f t="shared" si="8"/>
        <v>233333</v>
      </c>
      <c r="Q24" s="7">
        <f>SUM(Q8:Q23)-Q15</f>
        <v>233332</v>
      </c>
      <c r="R24" s="12">
        <f>SUM(R8:R23)-R15</f>
        <v>139273</v>
      </c>
    </row>
    <row r="25" spans="1:18" x14ac:dyDescent="0.35">
      <c r="A25" s="1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35">
      <c r="B26" s="9"/>
      <c r="C26" s="9"/>
    </row>
    <row r="27" spans="1:18" s="10" customFormat="1" ht="17.399999999999999" x14ac:dyDescent="0.3">
      <c r="C27" s="10" t="s">
        <v>21</v>
      </c>
      <c r="H27" s="10" t="s">
        <v>22</v>
      </c>
    </row>
    <row r="30" spans="1:18" x14ac:dyDescent="0.35">
      <c r="B30" s="9"/>
      <c r="C30" s="9"/>
    </row>
    <row r="31" spans="1:18" x14ac:dyDescent="0.35">
      <c r="F31" s="9"/>
      <c r="G31" s="9"/>
      <c r="J31" s="9"/>
      <c r="K31" s="9"/>
      <c r="N31" s="9"/>
      <c r="O31" s="9"/>
      <c r="R31" s="9"/>
    </row>
    <row r="33" spans="6:18" x14ac:dyDescent="0.35">
      <c r="F33" s="9"/>
      <c r="G33" s="9"/>
      <c r="J33" s="9"/>
      <c r="K33" s="9"/>
      <c r="N33" s="9"/>
      <c r="O33" s="9"/>
      <c r="R33" s="9"/>
    </row>
  </sheetData>
  <mergeCells count="6">
    <mergeCell ref="A7:R7"/>
    <mergeCell ref="A2:R2"/>
    <mergeCell ref="A3:R3"/>
    <mergeCell ref="A5:A6"/>
    <mergeCell ref="B5:B6"/>
    <mergeCell ref="C5:R5"/>
  </mergeCells>
  <printOptions horizontalCentered="1"/>
  <pageMargins left="0.31496062992125984" right="0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кошти _місцев </vt:lpstr>
      <vt:lpstr>НСЗУ </vt:lpstr>
      <vt:lpstr>субвенція</vt:lpstr>
      <vt:lpstr>разом</vt:lpstr>
    </vt:vector>
  </TitlesOfParts>
  <Company>Private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viktoria</cp:lastModifiedBy>
  <cp:lastPrinted>2026-08-27T06:03:01Z</cp:lastPrinted>
  <dcterms:created xsi:type="dcterms:W3CDTF">2020-06-15T12:50:16Z</dcterms:created>
  <dcterms:modified xsi:type="dcterms:W3CDTF">2026-08-27T06:03:11Z</dcterms:modified>
</cp:coreProperties>
</file>